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akenenterprises555-my.sharepoint.com/personal/batnole_oakenenterprises555_onmicrosoft_com/Documents/TDL/Spring_2026/"/>
    </mc:Choice>
  </mc:AlternateContent>
  <xr:revisionPtr revIDLastSave="58" documentId="8_{F15554BC-2159-49EC-A4D7-2BC17E982B3B}" xr6:coauthVersionLast="47" xr6:coauthVersionMax="47" xr10:uidLastSave="{1B7D3E79-B87D-4D52-9B21-9ED680BADFFA}"/>
  <bookViews>
    <workbookView xWindow="-120" yWindow="-120" windowWidth="29040" windowHeight="15720" activeTab="2" xr2:uid="{088E029B-AE73-47A3-9E5F-29F4C250AB8E}"/>
  </bookViews>
  <sheets>
    <sheet name="Scoresheet" sheetId="2" r:id="rId1"/>
    <sheet name="Schedule" sheetId="1" state="hidden" r:id="rId2"/>
    <sheet name="Players" sheetId="3" r:id="rId3"/>
    <sheet name="Stats" sheetId="5" state="hidden" r:id="rId4"/>
  </sheets>
  <definedNames>
    <definedName name="_xlnm._FilterDatabase" localSheetId="2" hidden="1">Players!$A$1:$H$56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5" l="1"/>
  <c r="Q20" i="5"/>
  <c r="P20" i="5"/>
  <c r="O20" i="5"/>
  <c r="N20" i="5"/>
  <c r="M20" i="5"/>
  <c r="L20" i="5"/>
  <c r="K20" i="5"/>
  <c r="R19" i="5"/>
  <c r="Q19" i="5"/>
  <c r="P19" i="5"/>
  <c r="O19" i="5"/>
  <c r="N19" i="5"/>
  <c r="M19" i="5"/>
  <c r="L19" i="5"/>
  <c r="K19" i="5"/>
  <c r="S13" i="5"/>
  <c r="R13" i="5"/>
  <c r="Q13" i="5"/>
  <c r="P13" i="5"/>
  <c r="O13" i="5"/>
  <c r="N13" i="5"/>
  <c r="S12" i="5"/>
  <c r="R12" i="5"/>
  <c r="Q12" i="5"/>
  <c r="P12" i="5"/>
  <c r="O12" i="5"/>
  <c r="N12" i="5"/>
  <c r="S11" i="5"/>
  <c r="R11" i="5"/>
  <c r="Q11" i="5"/>
  <c r="P11" i="5"/>
  <c r="O11" i="5"/>
  <c r="N11" i="5"/>
  <c r="S10" i="5"/>
  <c r="R10" i="5"/>
  <c r="Q10" i="5"/>
  <c r="P10" i="5"/>
  <c r="O10" i="5"/>
  <c r="N10" i="5"/>
  <c r="S9" i="5"/>
  <c r="R9" i="5"/>
  <c r="Q9" i="5"/>
  <c r="P9" i="5"/>
  <c r="O9" i="5"/>
  <c r="N9" i="5"/>
  <c r="K9" i="5"/>
  <c r="H9" i="5"/>
  <c r="S8" i="5"/>
  <c r="R8" i="5"/>
  <c r="Q8" i="5"/>
  <c r="P8" i="5"/>
  <c r="O8" i="5"/>
  <c r="N8" i="5"/>
  <c r="K8" i="5"/>
  <c r="H8" i="5"/>
  <c r="S7" i="5"/>
  <c r="R7" i="5"/>
  <c r="Q7" i="5"/>
  <c r="P7" i="5"/>
  <c r="O7" i="5"/>
  <c r="N7" i="5"/>
  <c r="K7" i="5"/>
  <c r="H7" i="5"/>
  <c r="S6" i="5"/>
  <c r="R6" i="5"/>
  <c r="Q6" i="5"/>
  <c r="P6" i="5"/>
  <c r="O6" i="5"/>
  <c r="N6" i="5"/>
  <c r="K6" i="5"/>
  <c r="H6" i="5"/>
  <c r="S5" i="5"/>
  <c r="R5" i="5"/>
  <c r="Q5" i="5"/>
  <c r="P5" i="5"/>
  <c r="O5" i="5"/>
  <c r="N5" i="5"/>
  <c r="K5" i="5"/>
  <c r="H5" i="5"/>
  <c r="S4" i="5"/>
  <c r="R4" i="5"/>
  <c r="Q4" i="5"/>
  <c r="P4" i="5"/>
  <c r="O4" i="5"/>
  <c r="N4" i="5"/>
  <c r="K4" i="5"/>
  <c r="H4" i="5"/>
  <c r="S3" i="5"/>
  <c r="R3" i="5"/>
  <c r="Q3" i="5"/>
  <c r="P3" i="5"/>
  <c r="O3" i="5"/>
  <c r="N3" i="5"/>
  <c r="K3" i="5"/>
  <c r="H3" i="5"/>
  <c r="S2" i="5"/>
  <c r="R2" i="5"/>
  <c r="Q2" i="5"/>
  <c r="P2" i="5"/>
  <c r="O2" i="5"/>
  <c r="N2" i="5"/>
  <c r="K2" i="5"/>
  <c r="H2" i="5"/>
  <c r="C14" i="2"/>
  <c r="J5" i="5" s="1"/>
  <c r="B14" i="2"/>
  <c r="J9" i="5" s="1"/>
  <c r="C13" i="2"/>
  <c r="G8" i="5" s="1"/>
  <c r="B13" i="2"/>
  <c r="C12" i="2"/>
  <c r="G7" i="5" s="1"/>
  <c r="B12" i="2"/>
  <c r="G3" i="5" s="1"/>
  <c r="C11" i="2"/>
  <c r="G6" i="5" s="1"/>
  <c r="B11" i="2"/>
  <c r="G2" i="5" s="1"/>
  <c r="I4" i="5" l="1"/>
  <c r="C10" i="5"/>
  <c r="I7" i="5"/>
  <c r="B10" i="5"/>
  <c r="G10" i="5" s="1"/>
  <c r="B7" i="5"/>
  <c r="B9" i="5"/>
  <c r="B6" i="5"/>
  <c r="C7" i="5"/>
  <c r="B2" i="5"/>
  <c r="C2" i="5"/>
  <c r="B13" i="5"/>
  <c r="G13" i="5" s="1"/>
  <c r="C9" i="5"/>
  <c r="C4" i="5"/>
  <c r="B12" i="5"/>
  <c r="G12" i="5" s="1"/>
  <c r="C12" i="5"/>
  <c r="B4" i="5"/>
  <c r="B3" i="5"/>
  <c r="I3" i="5"/>
  <c r="B11" i="5"/>
  <c r="G11" i="5" s="1"/>
  <c r="C6" i="5"/>
  <c r="I9" i="5"/>
  <c r="I6" i="5"/>
  <c r="C3" i="5"/>
  <c r="B8" i="5"/>
  <c r="C8" i="5"/>
  <c r="I5" i="5"/>
  <c r="B5" i="5"/>
  <c r="C11" i="5"/>
  <c r="C13" i="5"/>
  <c r="C5" i="5"/>
  <c r="I2" i="5"/>
  <c r="I8" i="5"/>
  <c r="G9" i="5"/>
  <c r="J3" i="5"/>
  <c r="E13" i="2"/>
  <c r="J2" i="5"/>
  <c r="J4" i="5"/>
  <c r="J6" i="5"/>
  <c r="J7" i="5"/>
  <c r="J8" i="5"/>
  <c r="G4" i="5"/>
  <c r="G5" i="5"/>
  <c r="E12" i="2"/>
  <c r="G12" i="2" s="1"/>
  <c r="O12" i="2" s="1"/>
  <c r="E14" i="2"/>
  <c r="G14" i="2" s="1"/>
  <c r="O14" i="2" s="1"/>
  <c r="D12" i="2"/>
  <c r="F12" i="2" s="1"/>
  <c r="N12" i="2" s="1"/>
  <c r="D14" i="2"/>
  <c r="F14" i="2" s="1"/>
  <c r="N14" i="2" s="1"/>
  <c r="D11" i="2"/>
  <c r="F11" i="2" s="1"/>
  <c r="N11" i="2" s="1"/>
  <c r="D13" i="2"/>
  <c r="F13" i="2" s="1"/>
  <c r="N13" i="2" s="1"/>
  <c r="E11" i="2"/>
  <c r="G11" i="2" s="1"/>
  <c r="O11" i="2" s="1"/>
  <c r="A28" i="2"/>
  <c r="J28" i="2" s="1"/>
  <c r="A29" i="2"/>
  <c r="J29" i="2" s="1"/>
  <c r="A30" i="2"/>
  <c r="J30" i="2" s="1"/>
  <c r="A31" i="2"/>
  <c r="J31" i="2" s="1"/>
  <c r="A32" i="2"/>
  <c r="J32" i="2" s="1"/>
  <c r="A33" i="2"/>
  <c r="A26" i="2"/>
  <c r="J26" i="2" s="1"/>
  <c r="A25" i="2"/>
  <c r="J25" i="2" s="1"/>
  <c r="A24" i="2"/>
  <c r="J24" i="2" s="1"/>
  <c r="A23" i="2"/>
  <c r="J23" i="2" s="1"/>
  <c r="A22" i="2"/>
  <c r="J22" i="2" s="1"/>
  <c r="A21" i="2"/>
  <c r="J21" i="2" s="1"/>
  <c r="J33" i="2"/>
  <c r="C3" i="2"/>
  <c r="L7" i="2"/>
  <c r="J7" i="2"/>
  <c r="I3" i="2"/>
  <c r="H3" i="2"/>
  <c r="G3" i="2"/>
  <c r="F3" i="2"/>
  <c r="E3" i="2"/>
  <c r="D3" i="2"/>
  <c r="B3" i="2"/>
  <c r="J19" i="5" l="1"/>
  <c r="I20" i="5"/>
  <c r="I19" i="5"/>
  <c r="J20" i="5"/>
  <c r="F3" i="5"/>
  <c r="F9" i="5"/>
  <c r="C20" i="5"/>
  <c r="F6" i="5"/>
  <c r="F7" i="5"/>
  <c r="F12" i="5"/>
  <c r="F13" i="5"/>
  <c r="F5" i="5"/>
  <c r="F4" i="5"/>
  <c r="F11" i="5"/>
  <c r="F8" i="5"/>
  <c r="C19" i="5"/>
  <c r="F10" i="5"/>
  <c r="F2" i="5"/>
  <c r="D12" i="5"/>
  <c r="D8" i="5"/>
  <c r="D6" i="5"/>
  <c r="D9" i="5"/>
  <c r="D13" i="5"/>
  <c r="D7" i="5"/>
  <c r="E20" i="5"/>
  <c r="B19" i="5"/>
  <c r="E19" i="5"/>
  <c r="B20" i="5"/>
  <c r="D19" i="5"/>
  <c r="E5" i="5"/>
  <c r="D20" i="5"/>
  <c r="E12" i="5"/>
  <c r="E7" i="5"/>
  <c r="E8" i="5"/>
  <c r="E9" i="5"/>
  <c r="E13" i="5"/>
  <c r="E10" i="5"/>
  <c r="E2" i="5"/>
  <c r="E6" i="5"/>
  <c r="E11" i="5"/>
  <c r="E3" i="5"/>
  <c r="E4" i="5"/>
  <c r="D11" i="5"/>
  <c r="D4" i="5"/>
  <c r="D10" i="5"/>
  <c r="D2" i="5"/>
  <c r="D3" i="5"/>
  <c r="D5" i="5"/>
  <c r="G13" i="2"/>
  <c r="O13" i="2" s="1"/>
  <c r="L8" i="5" s="1"/>
  <c r="M6" i="5"/>
  <c r="L2" i="5"/>
  <c r="L7" i="5"/>
  <c r="M3" i="5"/>
  <c r="M5" i="5"/>
  <c r="L9" i="5"/>
  <c r="M9" i="5"/>
  <c r="L5" i="5"/>
  <c r="L4" i="5"/>
  <c r="M8" i="5"/>
  <c r="M2" i="5"/>
  <c r="L6" i="5"/>
  <c r="M7" i="5"/>
  <c r="L3" i="5"/>
  <c r="A20" i="2"/>
  <c r="J10" i="2"/>
  <c r="N10" i="2"/>
  <c r="L2" i="2"/>
  <c r="L10" i="2"/>
  <c r="O10" i="2"/>
  <c r="M10" i="2"/>
  <c r="A27" i="2"/>
  <c r="A10" i="2"/>
  <c r="A15" i="2"/>
  <c r="L15" i="2"/>
  <c r="J2" i="2"/>
  <c r="H20" i="5" l="1"/>
  <c r="F20" i="5"/>
  <c r="G20" i="5"/>
  <c r="H19" i="5"/>
  <c r="F19" i="5"/>
  <c r="G19" i="5"/>
  <c r="M4" i="5"/>
</calcChain>
</file>

<file path=xl/sharedStrings.xml><?xml version="1.0" encoding="utf-8"?>
<sst xmlns="http://schemas.openxmlformats.org/spreadsheetml/2006/main" count="731" uniqueCount="353">
  <si>
    <t>SeasonCode</t>
  </si>
  <si>
    <t>Matchdate</t>
  </si>
  <si>
    <t>Division</t>
  </si>
  <si>
    <t>AwayTeamID</t>
  </si>
  <si>
    <t>HomeTeamID</t>
  </si>
  <si>
    <t>Location</t>
  </si>
  <si>
    <t>Away Team</t>
  </si>
  <si>
    <t>Home Team</t>
  </si>
  <si>
    <t>Corner Pocket</t>
  </si>
  <si>
    <t>Dart Bags</t>
  </si>
  <si>
    <t>7th Hill</t>
  </si>
  <si>
    <t>Spanky and the Gang</t>
  </si>
  <si>
    <t>VFW</t>
  </si>
  <si>
    <t>Skinwalkers</t>
  </si>
  <si>
    <t>Hobbit Hoagie</t>
  </si>
  <si>
    <t>Salty Dawg</t>
  </si>
  <si>
    <t>Select Match</t>
  </si>
  <si>
    <t>Match Date</t>
  </si>
  <si>
    <t>Event</t>
  </si>
  <si>
    <t>Singles</t>
  </si>
  <si>
    <t>Doubles 501</t>
  </si>
  <si>
    <t>Doubles Cricket</t>
  </si>
  <si>
    <t>Team 701</t>
  </si>
  <si>
    <t>Total</t>
  </si>
  <si>
    <t>Bonus Points</t>
  </si>
  <si>
    <t>High Out</t>
  </si>
  <si>
    <t>Ton-Eighties</t>
  </si>
  <si>
    <t>Nine-Marks</t>
  </si>
  <si>
    <t>5-Bulls</t>
  </si>
  <si>
    <t>6-Bulls</t>
  </si>
  <si>
    <t>Match ID</t>
  </si>
  <si>
    <t>MatchID</t>
  </si>
  <si>
    <t>PlayerID</t>
  </si>
  <si>
    <t>TeamID</t>
  </si>
  <si>
    <t>Name</t>
  </si>
  <si>
    <t>Rostered Team</t>
  </si>
  <si>
    <t>vs.</t>
  </si>
  <si>
    <t>Team</t>
  </si>
  <si>
    <t>No Player</t>
  </si>
  <si>
    <t>None</t>
  </si>
  <si>
    <t>Select a Match</t>
  </si>
  <si>
    <t>Scoresheet Entry Form</t>
  </si>
  <si>
    <t>Section 2: Singles Results</t>
  </si>
  <si>
    <t xml:space="preserve">Section 1 - Team Results       </t>
  </si>
  <si>
    <t>Section 3: Player Superlatives</t>
  </si>
  <si>
    <t>Enter singles results in section 2.</t>
  </si>
  <si>
    <t>Enter player superlatives in section 3.</t>
  </si>
  <si>
    <t>Directions:</t>
  </si>
  <si>
    <t>Complete cells with yellow or white backgrounds only.</t>
  </si>
  <si>
    <t>Enter team results in section 1.</t>
  </si>
  <si>
    <t>Important!:  Select a Match</t>
  </si>
  <si>
    <t>Save file and email to: nole@comcast.net</t>
  </si>
  <si>
    <t>Rank Away Team</t>
  </si>
  <si>
    <t>Rank Home Team</t>
  </si>
  <si>
    <t>Rank</t>
  </si>
  <si>
    <t>Rank Points</t>
  </si>
  <si>
    <t>Rank Diff Away Team</t>
  </si>
  <si>
    <t>Rank Diff Home Team</t>
  </si>
  <si>
    <t>PPW Home</t>
  </si>
  <si>
    <t>PPW Away</t>
  </si>
  <si>
    <t>Enter Total #</t>
  </si>
  <si>
    <t>Enter # of 180s</t>
  </si>
  <si>
    <t>Enter # of 9Ms</t>
  </si>
  <si>
    <t>Enter # of 5 or 6 Bulls</t>
  </si>
  <si>
    <t>ImSpartacus</t>
  </si>
  <si>
    <t>TeamName</t>
  </si>
  <si>
    <t>null</t>
  </si>
  <si>
    <t>PlayerRank</t>
  </si>
  <si>
    <t>PlayerScore</t>
  </si>
  <si>
    <t>OppPlayerID</t>
  </si>
  <si>
    <t>OppRank</t>
  </si>
  <si>
    <t>OppScore</t>
  </si>
  <si>
    <t>TrophyWins</t>
  </si>
  <si>
    <t>TrophyLosses</t>
  </si>
  <si>
    <t>BonusPoints</t>
  </si>
  <si>
    <t>TonEighty</t>
  </si>
  <si>
    <t>NineMark</t>
  </si>
  <si>
    <t>HighOut</t>
  </si>
  <si>
    <t>FiveBull</t>
  </si>
  <si>
    <t>SixBull</t>
  </si>
  <si>
    <t>FirstNine</t>
  </si>
  <si>
    <t>OppTeamCode</t>
  </si>
  <si>
    <t>Win</t>
  </si>
  <si>
    <t>Loss</t>
  </si>
  <si>
    <t>Tie</t>
  </si>
  <si>
    <t>GameWins</t>
  </si>
  <si>
    <t>GameLosses</t>
  </si>
  <si>
    <t>SinglesWins</t>
  </si>
  <si>
    <t>SinglesLosses</t>
  </si>
  <si>
    <t>Doubles501Wins</t>
  </si>
  <si>
    <t>Doubles501Losses</t>
  </si>
  <si>
    <t>CricketWins</t>
  </si>
  <si>
    <t>CricketLosses</t>
  </si>
  <si>
    <t>Team701Wins</t>
  </si>
  <si>
    <t>Team701Losses</t>
  </si>
  <si>
    <t>Enter High Outs that qualify</t>
  </si>
  <si>
    <t>for a bonus point (75+) only</t>
  </si>
  <si>
    <t>Substitute</t>
  </si>
  <si>
    <t>D'Artagnan</t>
  </si>
  <si>
    <t>Last Name</t>
  </si>
  <si>
    <t>First Name</t>
  </si>
  <si>
    <t>B+</t>
  </si>
  <si>
    <t>C+</t>
  </si>
  <si>
    <t>B</t>
  </si>
  <si>
    <t>C</t>
  </si>
  <si>
    <t>A+</t>
  </si>
  <si>
    <t>A</t>
  </si>
  <si>
    <t>Abat</t>
  </si>
  <si>
    <t>Kristian</t>
  </si>
  <si>
    <t>Kristoffer</t>
  </si>
  <si>
    <t>Abbott</t>
  </si>
  <si>
    <t>Andrew</t>
  </si>
  <si>
    <t>Anderson</t>
  </si>
  <si>
    <t>Leo</t>
  </si>
  <si>
    <t>Atkins</t>
  </si>
  <si>
    <t>Mike</t>
  </si>
  <si>
    <t>Black</t>
  </si>
  <si>
    <t>Jason</t>
  </si>
  <si>
    <t>Shannon</t>
  </si>
  <si>
    <t>Bolen</t>
  </si>
  <si>
    <t>Missy</t>
  </si>
  <si>
    <t>Branch</t>
  </si>
  <si>
    <t>Alison</t>
  </si>
  <si>
    <t>Breese</t>
  </si>
  <si>
    <t>Kate</t>
  </si>
  <si>
    <t>Coburn</t>
  </si>
  <si>
    <t>Scott</t>
  </si>
  <si>
    <t>Davis</t>
  </si>
  <si>
    <t>Chris</t>
  </si>
  <si>
    <t>Donahue</t>
  </si>
  <si>
    <t>Flowers</t>
  </si>
  <si>
    <t>Travis</t>
  </si>
  <si>
    <t>Gavins</t>
  </si>
  <si>
    <t>Jim</t>
  </si>
  <si>
    <t>Gmeiner</t>
  </si>
  <si>
    <t>Sheila</t>
  </si>
  <si>
    <t>Gronli</t>
  </si>
  <si>
    <t>Eda Lynn</t>
  </si>
  <si>
    <t>Harrell</t>
  </si>
  <si>
    <t>Taylor</t>
  </si>
  <si>
    <t>Harriman</t>
  </si>
  <si>
    <t>John</t>
  </si>
  <si>
    <t>Hayes</t>
  </si>
  <si>
    <t>Bill</t>
  </si>
  <si>
    <t>Hoffman</t>
  </si>
  <si>
    <t>Mary Ann</t>
  </si>
  <si>
    <t>Glenn</t>
  </si>
  <si>
    <t>Horahan</t>
  </si>
  <si>
    <t>Joe</t>
  </si>
  <si>
    <t>Hubbard</t>
  </si>
  <si>
    <t>Dave</t>
  </si>
  <si>
    <t>Karpinski</t>
  </si>
  <si>
    <t>Keith</t>
  </si>
  <si>
    <t>Sylvia</t>
  </si>
  <si>
    <t>Lamphere</t>
  </si>
  <si>
    <t>Amanda</t>
  </si>
  <si>
    <t>Lewis</t>
  </si>
  <si>
    <t>Linnabary</t>
  </si>
  <si>
    <t>David</t>
  </si>
  <si>
    <t>Matas</t>
  </si>
  <si>
    <t>Lori Kaye</t>
  </si>
  <si>
    <t>Meawasige</t>
  </si>
  <si>
    <t>Troy</t>
  </si>
  <si>
    <t>Meister</t>
  </si>
  <si>
    <t>Richard</t>
  </si>
  <si>
    <t>Miller</t>
  </si>
  <si>
    <t>Hunter</t>
  </si>
  <si>
    <t>Mitja</t>
  </si>
  <si>
    <t>Justin</t>
  </si>
  <si>
    <t>Moore</t>
  </si>
  <si>
    <t>Chris (Seymour)</t>
  </si>
  <si>
    <t>June</t>
  </si>
  <si>
    <t>Pujol</t>
  </si>
  <si>
    <t>Barry</t>
  </si>
  <si>
    <t>Ramsey</t>
  </si>
  <si>
    <t>Reum</t>
  </si>
  <si>
    <t>Matt</t>
  </si>
  <si>
    <t>Stevens</t>
  </si>
  <si>
    <t>Stewart</t>
  </si>
  <si>
    <t>Ed</t>
  </si>
  <si>
    <t>Terry</t>
  </si>
  <si>
    <t>Thomas</t>
  </si>
  <si>
    <t>Evelyn</t>
  </si>
  <si>
    <t>Tinnell</t>
  </si>
  <si>
    <t>Julie</t>
  </si>
  <si>
    <t>Walker</t>
  </si>
  <si>
    <t>Cory</t>
  </si>
  <si>
    <t>Whitley</t>
  </si>
  <si>
    <t>Austin</t>
  </si>
  <si>
    <t>Workman</t>
  </si>
  <si>
    <t>James</t>
  </si>
  <si>
    <t>Terri</t>
  </si>
  <si>
    <t>Dr. Who and the Idiots</t>
  </si>
  <si>
    <t>01/21/2026: Dart Bags vs Dr. Who and the Idiots</t>
  </si>
  <si>
    <t>Killer B's</t>
  </si>
  <si>
    <t>01/21/2026: Killer B's vs D'Artagnan</t>
  </si>
  <si>
    <t>Touched by an Uncle</t>
  </si>
  <si>
    <t>01/21/2026: Touched by an Uncle vs Spanky and the Gang</t>
  </si>
  <si>
    <t>F-Caw-F</t>
  </si>
  <si>
    <t>01/21/2026: F-Caw-F vs Skinwalkers</t>
  </si>
  <si>
    <t>Im Spartacus</t>
  </si>
  <si>
    <t>Hobbit Product</t>
  </si>
  <si>
    <t>01/21/2026: Im Spartacus vs Hobbit Product</t>
  </si>
  <si>
    <t>Hobbit Hoagie Team</t>
  </si>
  <si>
    <t>They A'ight . . . WHAT!!!</t>
  </si>
  <si>
    <t>01/21/2026: Hobbit Hoagie Team vs They A'ight . . . WHAT!!!</t>
  </si>
  <si>
    <t>01/28/2026: Hobbit Hoagie Team vs Dart Bags</t>
  </si>
  <si>
    <t>01/28/2026: Hobbit Product vs F-Caw-F</t>
  </si>
  <si>
    <t>01/28/2026: Dr. Who and the Idiots vs Touched by an Uncle</t>
  </si>
  <si>
    <t>01/28/2026: Skinwalkers vs Killer B's</t>
  </si>
  <si>
    <t>01/28/2026: D'Artagnan vs They A'ight . . . WHAT!!!</t>
  </si>
  <si>
    <t>01/28/2026: Spanky and the Gang vs Im Spartacus</t>
  </si>
  <si>
    <t>02/04/2026: Dart Bags vs D'Artagnan</t>
  </si>
  <si>
    <t>02/04/2026: Im Spartacus vs F-Caw-F</t>
  </si>
  <si>
    <t>02/04/2026: Dr. Who and the Idiots vs Spanky and the Gang</t>
  </si>
  <si>
    <t>02/04/2026: Killer B's vs Hobbit Product</t>
  </si>
  <si>
    <t>02/04/2026: Skinwalkers vs They A'ight . . . WHAT!!!</t>
  </si>
  <si>
    <t>02/04/2026: Touched by an Uncle vs Hobbit Hoagie Team</t>
  </si>
  <si>
    <t>02/11/2026: Killer B's vs F-Caw-F</t>
  </si>
  <si>
    <t>02/11/2026: Touched by an Uncle vs D'Artagnan</t>
  </si>
  <si>
    <t>02/11/2026: Hobbit Hoagie Team vs Spanky and the Gang</t>
  </si>
  <si>
    <t>02/11/2026: Dart Bags vs Skinwalkers</t>
  </si>
  <si>
    <t>02/11/2026: Dr. Who and the Idiots vs Im Spartacus</t>
  </si>
  <si>
    <t>02/11/2026: Hobbit Product vs They A'ight . . . WHAT!!!</t>
  </si>
  <si>
    <t>02/18/2026: They A'ight . . . WHAT!!! vs F-Caw-F</t>
  </si>
  <si>
    <t>02/18/2026: Spanky and the Gang vs D'Artagnan</t>
  </si>
  <si>
    <t>02/18/2026: Skinwalkers vs Touched by an Uncle</t>
  </si>
  <si>
    <t>02/18/2026: Im Spartacus vs Killer B's</t>
  </si>
  <si>
    <t>02/18/2026: Dart Bags vs Hobbit Product</t>
  </si>
  <si>
    <t>02/18/2026: Dr. Who and the Idiots vs Hobbit Hoagie Team</t>
  </si>
  <si>
    <t>02/25/2026: F-Caw-F vs Dart Bags</t>
  </si>
  <si>
    <t>02/25/2026: D'Artagnan vs Dr. Who and the Idiots</t>
  </si>
  <si>
    <t>02/25/2026: Hobbit Product vs Touched by an Uncle</t>
  </si>
  <si>
    <t>02/25/2026: They A'ight . . . WHAT!!! vs Killer B's</t>
  </si>
  <si>
    <t>02/25/2026: Spanky and the Gang vs Skinwalkers</t>
  </si>
  <si>
    <t>02/25/2026: Hobbit Hoagie Team vs Im Spartacus</t>
  </si>
  <si>
    <t>03/04/2026: Touched by an Uncle vs F-Caw-F</t>
  </si>
  <si>
    <t>03/04/2026: Skinwalkers vs Dr. Who and the Idiots</t>
  </si>
  <si>
    <t>03/04/2026: Dart Bags vs Killer B's</t>
  </si>
  <si>
    <t>03/04/2026: D'Artagnan vs Hobbit Hoagie Team</t>
  </si>
  <si>
    <t>03/04/2026: Spanky and the Gang vs Hobbit Product</t>
  </si>
  <si>
    <t>03/04/2026: They A'ight . . . WHAT!!! vs Im Spartacus</t>
  </si>
  <si>
    <t>03/11/2026: They A'ight . . . WHAT!!! vs Dart Bags</t>
  </si>
  <si>
    <t>03/11/2026: Hobbit Product vs Dr. Who and the Idiots</t>
  </si>
  <si>
    <t>03/11/2026: Killer B's vs Touched by an Uncle</t>
  </si>
  <si>
    <t>03/11/2026: F-Caw-F vs Spanky and the Gang</t>
  </si>
  <si>
    <t>03/11/2026: Hobbit Hoagie Team vs Skinwalkers</t>
  </si>
  <si>
    <t>03/11/2026: D'Artagnan vs Im Spartacus</t>
  </si>
  <si>
    <t>03/18/2026: Im Spartacus vs Dart Bags</t>
  </si>
  <si>
    <t>03/18/2026: Skinwalkers vs D'Artagnan</t>
  </si>
  <si>
    <t>03/18/2026: Dr. Who and the Idiots vs F-Caw-F</t>
  </si>
  <si>
    <t>03/18/2026: Killer B's vs Spanky and the Gang</t>
  </si>
  <si>
    <t>03/18/2026: Hobbit Product vs Hobbit Hoagie Team</t>
  </si>
  <si>
    <t>03/18/2026: Touched by an Uncle vs They A'ight . . . WHAT!!!</t>
  </si>
  <si>
    <t>03/25/2026: Hobbit Product vs D'Artagnan</t>
  </si>
  <si>
    <t>03/25/2026: Killer B's vs Dr. Who and the Idiots</t>
  </si>
  <si>
    <t>03/25/2026: Dart Bags vs Touched by an Uncle</t>
  </si>
  <si>
    <t>03/25/2026: They A'ight . . . WHAT!!! vs Spanky and the Gang</t>
  </si>
  <si>
    <t>03/25/2026: Im Spartacus vs Skinwalkers</t>
  </si>
  <si>
    <t>03/25/2026: F-Caw-F vs Hobbit Hoagie Team</t>
  </si>
  <si>
    <t>04/01/2026: Spanky and the Gang vs Dart Bags</t>
  </si>
  <si>
    <t>04/01/2026: D'Artagnan vs F-Caw-F</t>
  </si>
  <si>
    <t>04/01/2026: Im Spartacus vs Touched by an Uncle</t>
  </si>
  <si>
    <t>04/01/2026: Hobbit Hoagie Team vs Killer B's</t>
  </si>
  <si>
    <t>04/01/2026: Dr. Who and the Idiots vs They A'ight . . . WHAT!!!</t>
  </si>
  <si>
    <t>04/01/2026: Skinwalkers vs Hobbit Product</t>
  </si>
  <si>
    <t>04/08/2026: D'Artagnan vs Dart Bags</t>
  </si>
  <si>
    <t>04/08/2026: Im Spartacus vs Killer B's</t>
  </si>
  <si>
    <t>04/08/2026: Dr. Who and the Idiots vs Skinwalkers</t>
  </si>
  <si>
    <t>04/08/2026: Spanky and the Gang vs Hobbit Hoagie Team</t>
  </si>
  <si>
    <t>04/08/2026: F-Caw-F vs Hobbit Product</t>
  </si>
  <si>
    <t>04/08/2026: Touched by an Uncle vs They A'ight . . . WHAT!!!</t>
  </si>
  <si>
    <t>04/15/2026: Spanky and the Gang vs Dart Bags</t>
  </si>
  <si>
    <t>04/15/2026: Hobbit Hoagie Team vs D'Artagnan</t>
  </si>
  <si>
    <t>04/15/2026: They A'ight . . . WHAT!!! vs Dr. Who and the Idiots</t>
  </si>
  <si>
    <t>04/15/2026: Skinwalkers vs Touched by an Uncle</t>
  </si>
  <si>
    <t>04/15/2026: F-Caw-F vs Killer B's</t>
  </si>
  <si>
    <t>04/15/2026: Hobbit Product vs Im Spartacus</t>
  </si>
  <si>
    <t>04/22/2026: Touched by an Uncle vs Dr. Who and the Idiots</t>
  </si>
  <si>
    <t>04/22/2026: D'Artagnan vs Spanky and the Gang</t>
  </si>
  <si>
    <t>04/22/2026: They A'ight . . . WHAT!!! vs Skinwalkers</t>
  </si>
  <si>
    <t>04/22/2026: Dart Bags vs Hobbit Hoagie Team</t>
  </si>
  <si>
    <t>04/22/2026: F-Caw-F vs Im Spartacus</t>
  </si>
  <si>
    <t>04/22/2026: Killer B's vs Hobbit Product</t>
  </si>
  <si>
    <t>Black, Jason-B         </t>
  </si>
  <si>
    <t>Flowers, Travis-A+        </t>
  </si>
  <si>
    <t>Meister, Richard-B         </t>
  </si>
  <si>
    <t>Black, Wade-C+        </t>
  </si>
  <si>
    <t>Wade</t>
  </si>
  <si>
    <t>Workman, James-B         </t>
  </si>
  <si>
    <t>Touched by an Uncle                     </t>
  </si>
  <si>
    <t>Coburn, Scott-B</t>
  </si>
  <si>
    <t>Walker, Cory-B+        </t>
  </si>
  <si>
    <t>Horahan, Joe-B         </t>
  </si>
  <si>
    <t>Matas, Lori Kaye-C+        </t>
  </si>
  <si>
    <t>Keith, Sylvia-C         </t>
  </si>
  <si>
    <t>Karpinski, Chris-B         </t>
  </si>
  <si>
    <t>Pujol, Barry-B+        </t>
  </si>
  <si>
    <t>Atkins, Mike-B         </t>
  </si>
  <si>
    <t>Bolen, Missy-C+        </t>
  </si>
  <si>
    <t>Dr. Who and the Idiots                  </t>
  </si>
  <si>
    <t>Stewart, Ed-B         </t>
  </si>
  <si>
    <t>Abat, Kristoffer-A+        </t>
  </si>
  <si>
    <t>Davis, Chris-C+        </t>
  </si>
  <si>
    <t>Moore, Chris (Seymour)-C+        </t>
  </si>
  <si>
    <t>Killer B's                              </t>
  </si>
  <si>
    <t>Taylor, Terry-B+</t>
  </si>
  <si>
    <t>Miller, Hunter-B         </t>
  </si>
  <si>
    <t>Whitley, Austin-B         </t>
  </si>
  <si>
    <t>Gray, Tigger-C+</t>
  </si>
  <si>
    <t>Gray</t>
  </si>
  <si>
    <t>Tigger</t>
  </si>
  <si>
    <t>Black, Shannon-C+        </t>
  </si>
  <si>
    <t>F-Caw-F                                 </t>
  </si>
  <si>
    <t>Branch, Alison-B+        </t>
  </si>
  <si>
    <t>Ramsey, Lewis-A+        </t>
  </si>
  <si>
    <t>Hubbard, Dave-B         </t>
  </si>
  <si>
    <t>Thomas, Evelyn-C+        </t>
  </si>
  <si>
    <t>Anderson, Leo-C+        </t>
  </si>
  <si>
    <t>Hobbit Product                          </t>
  </si>
  <si>
    <t>Linnabary, David-B         </t>
  </si>
  <si>
    <t>Abbott, Andrew-C+        </t>
  </si>
  <si>
    <t>Fadhel, Armando-A         </t>
  </si>
  <si>
    <t>Fadhel</t>
  </si>
  <si>
    <t>Armando</t>
  </si>
  <si>
    <t>Stevens, Richard-B         </t>
  </si>
  <si>
    <t>TBA</t>
  </si>
  <si>
    <t>Hoffman, Mary Ann-B</t>
  </si>
  <si>
    <t>Gmeiner, Sheila-B+        </t>
  </si>
  <si>
    <t>Gavins, Jim-B         </t>
  </si>
  <si>
    <t>Moore, Chris-B         </t>
  </si>
  <si>
    <t>Gavins, Terri-C+        </t>
  </si>
  <si>
    <t>Pelurie, Mark-B+        </t>
  </si>
  <si>
    <t>Pelurie</t>
  </si>
  <si>
    <t>Mark</t>
  </si>
  <si>
    <t>Lamphere, Amanda-C+</t>
  </si>
  <si>
    <t>Gronli, Eda Lynn-B         </t>
  </si>
  <si>
    <t>Breese, Kate-C+</t>
  </si>
  <si>
    <t>Evans, Chelsea-C         </t>
  </si>
  <si>
    <t>Evans</t>
  </si>
  <si>
    <t>Chelsea</t>
  </si>
  <si>
    <t>Hayes, Bill-B         </t>
  </si>
  <si>
    <t>Harrell, Taylor-B+        </t>
  </si>
  <si>
    <t>Harriman, John-C+        </t>
  </si>
  <si>
    <t>Mitja, Justin-B         </t>
  </si>
  <si>
    <t>Thomas, Glenn-B         </t>
  </si>
  <si>
    <t>Moore, Taylor-C+        </t>
  </si>
  <si>
    <t>They A'ight . . . WHAT!!!               </t>
  </si>
  <si>
    <t>Meawasige, Troy-A</t>
  </si>
  <si>
    <t>Moore, June-C+        </t>
  </si>
  <si>
    <t>Abat, Kristian-A</t>
  </si>
  <si>
    <t>Reum, Matt-A         </t>
  </si>
  <si>
    <t>Tinnell, Julie-C+ 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</si>
</sst>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64" fontId="0" fillId="0" borderId="0" xfId="0" applyNumberFormat="1" applyAlignment="1">
      <alignment horizontal="left" vertical="center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0" fontId="2" fillId="3" borderId="0" xfId="0" applyFont="1" applyFill="1" applyAlignment="1">
      <alignment wrapText="1"/>
    </xf>
    <xf numFmtId="0" fontId="0" fillId="3" borderId="3" xfId="0" applyFill="1" applyBorder="1"/>
    <xf numFmtId="0" fontId="1" fillId="3" borderId="4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5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left"/>
    </xf>
    <xf numFmtId="0" fontId="0" fillId="3" borderId="17" xfId="0" applyFill="1" applyBorder="1"/>
    <xf numFmtId="0" fontId="0" fillId="3" borderId="18" xfId="0" applyFill="1" applyBorder="1"/>
    <xf numFmtId="0" fontId="0" fillId="3" borderId="18" xfId="0" applyFill="1" applyBorder="1" applyAlignment="1">
      <alignment horizontal="left"/>
    </xf>
    <xf numFmtId="0" fontId="0" fillId="3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3" borderId="23" xfId="0" applyFont="1" applyFill="1" applyBorder="1"/>
    <xf numFmtId="0" fontId="0" fillId="3" borderId="24" xfId="0" applyFill="1" applyBorder="1"/>
    <xf numFmtId="0" fontId="0" fillId="3" borderId="24" xfId="0" applyFill="1" applyBorder="1" applyAlignment="1">
      <alignment horizontal="left"/>
    </xf>
    <xf numFmtId="0" fontId="1" fillId="3" borderId="24" xfId="0" applyFont="1" applyFill="1" applyBorder="1"/>
    <xf numFmtId="0" fontId="0" fillId="4" borderId="1" xfId="0" applyFill="1" applyBorder="1"/>
    <xf numFmtId="0" fontId="1" fillId="3" borderId="2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0" borderId="2" xfId="0" applyBorder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3" borderId="8" xfId="0" applyFont="1" applyFill="1" applyBorder="1" applyAlignment="1">
      <alignment wrapText="1"/>
    </xf>
    <xf numFmtId="0" fontId="0" fillId="3" borderId="2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0" fillId="4" borderId="9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10" xfId="0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0" xfId="0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9E96-BF32-4D49-B779-5CB1DA9D36F9}">
  <dimension ref="A1:P33"/>
  <sheetViews>
    <sheetView zoomScaleNormal="100" workbookViewId="0">
      <selection activeCell="A3" sqref="A3"/>
    </sheetView>
  </sheetViews>
  <sheetFormatPr defaultRowHeight="15" x14ac:dyDescent="0.25"/>
  <cols>
    <col min="1" max="1" width="48.42578125" bestFit="1" customWidth="1"/>
    <col min="2" max="3" width="17.85546875" style="4" hidden="1" customWidth="1"/>
    <col min="4" max="4" width="10.42578125" style="13" hidden="1" customWidth="1"/>
    <col min="5" max="5" width="10.85546875" style="13" hidden="1" customWidth="1"/>
    <col min="6" max="6" width="8.85546875" style="13" hidden="1" customWidth="1"/>
    <col min="7" max="7" width="8.85546875" style="4" hidden="1" customWidth="1"/>
    <col min="8" max="8" width="15" style="4" hidden="1" customWidth="1"/>
    <col min="9" max="9" width="19.42578125" style="4" hidden="1" customWidth="1"/>
    <col min="10" max="10" width="22.42578125" customWidth="1"/>
    <col min="11" max="11" width="14.140625" style="5" customWidth="1"/>
    <col min="12" max="12" width="30.140625" customWidth="1"/>
    <col min="13" max="13" width="17.5703125" customWidth="1"/>
    <col min="14" max="14" width="14.42578125" customWidth="1"/>
    <col min="15" max="15" width="14" customWidth="1"/>
  </cols>
  <sheetData>
    <row r="1" spans="1:16" ht="21.75" thickBot="1" x14ac:dyDescent="0.4">
      <c r="A1" s="46" t="s">
        <v>41</v>
      </c>
      <c r="B1" s="46"/>
      <c r="C1" s="46"/>
      <c r="D1" s="47"/>
      <c r="E1" s="47"/>
      <c r="F1" s="47"/>
      <c r="G1" s="46"/>
      <c r="H1" s="46"/>
      <c r="I1" s="46"/>
      <c r="J1" s="67" t="s">
        <v>43</v>
      </c>
      <c r="K1" s="68"/>
      <c r="L1" s="69"/>
      <c r="M1" s="46"/>
      <c r="N1" s="82" t="s">
        <v>47</v>
      </c>
      <c r="O1" s="83"/>
      <c r="P1" s="84"/>
    </row>
    <row r="2" spans="1:16" ht="27.6" customHeight="1" thickBot="1" x14ac:dyDescent="0.3">
      <c r="A2" s="7" t="s">
        <v>16</v>
      </c>
      <c r="B2" s="3" t="s">
        <v>17</v>
      </c>
      <c r="C2" s="3" t="s">
        <v>30</v>
      </c>
      <c r="D2" s="14" t="s">
        <v>2</v>
      </c>
      <c r="E2" s="14" t="s">
        <v>3</v>
      </c>
      <c r="F2" s="14" t="s">
        <v>4</v>
      </c>
      <c r="G2" s="3" t="s">
        <v>5</v>
      </c>
      <c r="H2" s="3" t="s">
        <v>6</v>
      </c>
      <c r="I2" s="3" t="s">
        <v>7</v>
      </c>
      <c r="J2" s="44" t="str">
        <f>"Score: "&amp;H3</f>
        <v>Score: Dart Bags</v>
      </c>
      <c r="K2" s="10" t="s">
        <v>18</v>
      </c>
      <c r="L2" s="44" t="str">
        <f>"Score: "&amp;I3</f>
        <v>Score: Dr. Who and the Idiots</v>
      </c>
      <c r="M2" s="21"/>
      <c r="N2" s="70" t="s">
        <v>48</v>
      </c>
      <c r="O2" s="71"/>
      <c r="P2" s="72"/>
    </row>
    <row r="3" spans="1:16" ht="15.75" thickBot="1" x14ac:dyDescent="0.3">
      <c r="A3" s="42" t="s">
        <v>193</v>
      </c>
      <c r="B3" s="4" t="str">
        <f>TEXT(_xlfn.XLOOKUP($A3,Schedule!I:I,Schedule!B:B,""),"mm/dd/yyyy")</f>
        <v>01/21/2026</v>
      </c>
      <c r="C3" s="13">
        <f>_xlfn.XLOOKUP($A3,Schedule!$I:$I,Schedule!J:J,"")</f>
        <v>282</v>
      </c>
      <c r="D3" s="13">
        <f>_xlfn.XLOOKUP($A3,Schedule!$I:$I,Schedule!C:C,"")</f>
        <v>1</v>
      </c>
      <c r="E3" s="13">
        <f>_xlfn.XLOOKUP($A3,Schedule!$I:$I,Schedule!D:D,"")</f>
        <v>262</v>
      </c>
      <c r="F3" s="13">
        <f>_xlfn.XLOOKUP($A3,Schedule!$I:$I,Schedule!E:E,"")</f>
        <v>352</v>
      </c>
      <c r="G3" s="4" t="str">
        <f>_xlfn.XLOOKUP($A3,Schedule!$I:$I,Schedule!F:F,"")</f>
        <v>Corner Pocket</v>
      </c>
      <c r="H3" s="4" t="str">
        <f>_xlfn.XLOOKUP($A3,Schedule!$I:$I,Schedule!G:G,"")</f>
        <v>Dart Bags</v>
      </c>
      <c r="I3" s="4" t="str">
        <f>_xlfn.XLOOKUP($A3,Schedule!$I:$I,Schedule!H:H,"")</f>
        <v>Dr. Who and the Idiots</v>
      </c>
      <c r="J3" s="55"/>
      <c r="K3" s="8" t="s">
        <v>19</v>
      </c>
      <c r="L3" s="55"/>
      <c r="M3" s="21"/>
      <c r="N3" s="73" t="s">
        <v>50</v>
      </c>
      <c r="O3" s="74"/>
      <c r="P3" s="75"/>
    </row>
    <row r="4" spans="1:16" ht="15.75" thickBot="1" x14ac:dyDescent="0.3">
      <c r="A4" s="21"/>
      <c r="J4" s="55"/>
      <c r="K4" s="8" t="s">
        <v>20</v>
      </c>
      <c r="L4" s="55"/>
      <c r="M4" s="21"/>
      <c r="N4" s="79" t="s">
        <v>49</v>
      </c>
      <c r="O4" s="80"/>
      <c r="P4" s="81"/>
    </row>
    <row r="5" spans="1:16" ht="15.75" thickBot="1" x14ac:dyDescent="0.3">
      <c r="A5" s="21"/>
      <c r="J5" s="55"/>
      <c r="K5" s="8" t="s">
        <v>21</v>
      </c>
      <c r="L5" s="55"/>
      <c r="M5" s="21"/>
      <c r="N5" s="79" t="s">
        <v>45</v>
      </c>
      <c r="O5" s="80"/>
      <c r="P5" s="81"/>
    </row>
    <row r="6" spans="1:16" ht="15.75" thickBot="1" x14ac:dyDescent="0.3">
      <c r="A6" s="21"/>
      <c r="J6" s="55"/>
      <c r="K6" s="8" t="s">
        <v>22</v>
      </c>
      <c r="L6" s="55"/>
      <c r="M6" s="21"/>
      <c r="N6" s="79" t="s">
        <v>46</v>
      </c>
      <c r="O6" s="80"/>
      <c r="P6" s="81"/>
    </row>
    <row r="7" spans="1:16" ht="15.75" thickBot="1" x14ac:dyDescent="0.3">
      <c r="A7" s="21"/>
      <c r="J7" s="26">
        <f>SUM(J3:J6)</f>
        <v>0</v>
      </c>
      <c r="K7" s="10" t="s">
        <v>23</v>
      </c>
      <c r="L7" s="27">
        <f>SUM(L3:L6)</f>
        <v>0</v>
      </c>
      <c r="M7" s="21"/>
      <c r="N7" s="76" t="s">
        <v>51</v>
      </c>
      <c r="O7" s="77"/>
      <c r="P7" s="78"/>
    </row>
    <row r="8" spans="1:16" x14ac:dyDescent="0.25">
      <c r="A8" s="21"/>
      <c r="J8" s="8"/>
      <c r="K8" s="8"/>
      <c r="L8" s="8"/>
      <c r="M8" s="21"/>
      <c r="N8" s="21"/>
      <c r="O8" s="21"/>
      <c r="P8" s="21"/>
    </row>
    <row r="9" spans="1:16" ht="19.5" thickBot="1" x14ac:dyDescent="0.35">
      <c r="A9" s="48" t="s">
        <v>42</v>
      </c>
      <c r="B9" s="21"/>
      <c r="C9" s="21"/>
      <c r="D9" s="22"/>
      <c r="E9" s="22"/>
      <c r="F9" s="22"/>
      <c r="G9" s="21"/>
      <c r="H9" s="21"/>
      <c r="I9" s="21"/>
      <c r="J9" s="8"/>
      <c r="K9" s="8"/>
      <c r="L9" s="8"/>
      <c r="M9" s="21"/>
      <c r="N9" s="21"/>
      <c r="O9" s="21"/>
      <c r="P9" s="21"/>
    </row>
    <row r="10" spans="1:16" ht="45.75" thickBot="1" x14ac:dyDescent="0.3">
      <c r="A10" s="43" t="str">
        <f>"Player Name"&amp;": "&amp;H3</f>
        <v>Player Name: Dart Bags</v>
      </c>
      <c r="B10" s="24" t="s">
        <v>52</v>
      </c>
      <c r="C10" s="24" t="s">
        <v>53</v>
      </c>
      <c r="D10" s="60" t="s">
        <v>56</v>
      </c>
      <c r="E10" s="60" t="s">
        <v>57</v>
      </c>
      <c r="F10" s="61" t="s">
        <v>59</v>
      </c>
      <c r="G10" s="61" t="s">
        <v>58</v>
      </c>
      <c r="H10" s="24"/>
      <c r="I10" s="24"/>
      <c r="J10" s="25" t="str">
        <f>"Score: "&amp;$H3</f>
        <v>Score: Dart Bags</v>
      </c>
      <c r="K10" s="10"/>
      <c r="L10" s="43" t="str">
        <f>"Player Name"&amp;": "&amp;$I3</f>
        <v>Player Name: Dr. Who and the Idiots</v>
      </c>
      <c r="M10" s="25" t="str">
        <f>"Score: "&amp;$I3</f>
        <v>Score: Dr. Who and the Idiots</v>
      </c>
      <c r="N10" s="57" t="str">
        <f>"Trophy Wins: "&amp;$H3</f>
        <v>Trophy Wins: Dart Bags</v>
      </c>
      <c r="O10" s="57" t="str">
        <f>"Trophy Wins: "&amp;$I3</f>
        <v>Trophy Wins: Dr. Who and the Idiots</v>
      </c>
      <c r="P10" s="21"/>
    </row>
    <row r="11" spans="1:16" ht="15.75" thickBot="1" x14ac:dyDescent="0.3">
      <c r="A11" s="45"/>
      <c r="B11" s="56" t="str">
        <f>IF($A11="","",_xlfn.XLOOKUP($A11,Players!$C:$C,Players!$F:$F,""))</f>
        <v/>
      </c>
      <c r="C11" s="56" t="str">
        <f>IF($L11="","",_xlfn.XLOOKUP($L11,Players!$C:$C,Players!$F:$F,""))</f>
        <v/>
      </c>
      <c r="D11" s="18" t="str">
        <f>IF(OR(B11="",C11=""),"",+B11-C11)</f>
        <v/>
      </c>
      <c r="E11" s="18" t="str">
        <f>IF(OR(C11="",B11=""),"",+C11-B11)</f>
        <v/>
      </c>
      <c r="F11" s="18" t="str">
        <f t="shared" ref="F11:G14" si="0">IF(D11="","",IF(D11=0,6,IF(D11=1,5,IF(D11=2,4,IF(D11=3,3,IF(D11=4,2,IF(D11=5,1,IF(D11=-1,7,IF(D11=-2,8,IF(D11=-3,9,IF(D11=-4,9,IF(D11=-5,10,"CHECK"))))))))))))</f>
        <v/>
      </c>
      <c r="G11" s="18" t="str">
        <f t="shared" si="0"/>
        <v/>
      </c>
      <c r="H11" s="17"/>
      <c r="I11" s="17"/>
      <c r="J11" s="9"/>
      <c r="K11" s="10" t="s">
        <v>36</v>
      </c>
      <c r="L11" s="45"/>
      <c r="M11" s="19"/>
      <c r="N11" s="58" t="str">
        <f>IF(J11="","",+F11*J11)</f>
        <v/>
      </c>
      <c r="O11" s="59" t="str">
        <f>IF(M11="","",+G11*M11)</f>
        <v/>
      </c>
      <c r="P11" s="21"/>
    </row>
    <row r="12" spans="1:16" ht="15.75" thickBot="1" x14ac:dyDescent="0.3">
      <c r="A12" s="45"/>
      <c r="B12" s="56" t="str">
        <f>IF($A12="","",_xlfn.XLOOKUP($A12,Players!$C:$C,Players!$F:$F,""))</f>
        <v/>
      </c>
      <c r="C12" s="56" t="str">
        <f>IF($L12="","",_xlfn.XLOOKUP($L12,Players!$C:$C,Players!$F:$F,""))</f>
        <v/>
      </c>
      <c r="D12" s="18" t="str">
        <f>IF(OR(B12="",C12=""),"",+B12-C12)</f>
        <v/>
      </c>
      <c r="E12" s="18" t="str">
        <f>IF(OR(C12="",B12=""),"",+C12-B12)</f>
        <v/>
      </c>
      <c r="F12" s="18" t="str">
        <f t="shared" si="0"/>
        <v/>
      </c>
      <c r="G12" s="18" t="str">
        <f t="shared" si="0"/>
        <v/>
      </c>
      <c r="H12" s="17"/>
      <c r="I12" s="17"/>
      <c r="J12" s="9"/>
      <c r="K12" s="10" t="s">
        <v>36</v>
      </c>
      <c r="L12" s="45"/>
      <c r="M12" s="9"/>
      <c r="N12" s="58" t="str">
        <f>IF(J12="","",+F12*J12)</f>
        <v/>
      </c>
      <c r="O12" s="59" t="str">
        <f>IF(M12="","",+G12*M12)</f>
        <v/>
      </c>
      <c r="P12" s="21"/>
    </row>
    <row r="13" spans="1:16" ht="15.75" thickBot="1" x14ac:dyDescent="0.3">
      <c r="A13" s="45"/>
      <c r="B13" s="56" t="str">
        <f>IF($A13="","",_xlfn.XLOOKUP($A13,Players!$C:$C,Players!$F:$F,""))</f>
        <v/>
      </c>
      <c r="C13" s="56" t="str">
        <f>IF($L13="","",_xlfn.XLOOKUP($L13,Players!$C:$C,Players!$F:$F,""))</f>
        <v/>
      </c>
      <c r="D13" s="18" t="str">
        <f>IF(OR(B13="",C13=""),"",+B13-C13)</f>
        <v/>
      </c>
      <c r="E13" s="18" t="str">
        <f>IF(OR(C13="",B13=""),"",+C13-B13)</f>
        <v/>
      </c>
      <c r="F13" s="18" t="str">
        <f t="shared" si="0"/>
        <v/>
      </c>
      <c r="G13" s="18" t="str">
        <f t="shared" si="0"/>
        <v/>
      </c>
      <c r="H13" s="17"/>
      <c r="I13" s="17"/>
      <c r="J13" s="9"/>
      <c r="K13" s="10" t="s">
        <v>36</v>
      </c>
      <c r="L13" s="45"/>
      <c r="M13" s="9"/>
      <c r="N13" s="58" t="str">
        <f>IF(J13="","",+F13*J13)</f>
        <v/>
      </c>
      <c r="O13" s="59" t="str">
        <f>IF(M13="","",+G13*M13)</f>
        <v/>
      </c>
      <c r="P13" s="21"/>
    </row>
    <row r="14" spans="1:16" ht="15.75" thickBot="1" x14ac:dyDescent="0.3">
      <c r="A14" s="45"/>
      <c r="B14" s="56" t="str">
        <f>IF($A14="","",_xlfn.XLOOKUP($A14,Players!$C:$C,Players!$F:$F,""))</f>
        <v/>
      </c>
      <c r="C14" s="56" t="str">
        <f>IF($L14="","",_xlfn.XLOOKUP($L14,Players!$C:$C,Players!$F:$F,""))</f>
        <v/>
      </c>
      <c r="D14" s="18" t="str">
        <f>IF(OR(B14="",C14=""),"",+B14-C14)</f>
        <v/>
      </c>
      <c r="E14" s="18" t="str">
        <f>IF(OR(C14="",B14=""),"",+C14-B14)</f>
        <v/>
      </c>
      <c r="F14" s="18" t="str">
        <f t="shared" si="0"/>
        <v/>
      </c>
      <c r="G14" s="18" t="str">
        <f t="shared" si="0"/>
        <v/>
      </c>
      <c r="H14" s="17"/>
      <c r="I14" s="17"/>
      <c r="J14" s="9"/>
      <c r="K14" s="10" t="s">
        <v>36</v>
      </c>
      <c r="L14" s="45"/>
      <c r="M14" s="9"/>
      <c r="N14" s="58" t="str">
        <f>IF(J14="","",+F14*J14)</f>
        <v/>
      </c>
      <c r="O14" s="59" t="str">
        <f>IF(M14="","",+G14*M14)</f>
        <v/>
      </c>
      <c r="P14" s="21"/>
    </row>
    <row r="15" spans="1:16" ht="30.75" thickBot="1" x14ac:dyDescent="0.3">
      <c r="A15" s="20" t="str">
        <f>"Others who played: "&amp;H3</f>
        <v>Others who played: Dart Bags</v>
      </c>
      <c r="B15" s="21"/>
      <c r="C15" s="21"/>
      <c r="D15" s="22"/>
      <c r="E15" s="22"/>
      <c r="F15" s="22"/>
      <c r="G15" s="21"/>
      <c r="H15" s="21"/>
      <c r="I15" s="21"/>
      <c r="J15" s="8"/>
      <c r="K15" s="8"/>
      <c r="L15" s="23" t="str">
        <f>"Others who played: "&amp;I3</f>
        <v>Others who played: Dr. Who and the Idiots</v>
      </c>
      <c r="M15" s="8"/>
      <c r="N15" s="21"/>
      <c r="O15" s="21"/>
      <c r="P15" s="21"/>
    </row>
    <row r="16" spans="1:16" ht="15.75" thickBot="1" x14ac:dyDescent="0.3">
      <c r="A16" s="6"/>
      <c r="J16" s="8"/>
      <c r="K16" s="8"/>
      <c r="L16" s="6"/>
      <c r="M16" s="8"/>
      <c r="N16" s="21"/>
      <c r="O16" s="21"/>
      <c r="P16" s="21"/>
    </row>
    <row r="17" spans="1:16" ht="15.75" thickBot="1" x14ac:dyDescent="0.3">
      <c r="A17" s="6"/>
      <c r="J17" s="8"/>
      <c r="K17" s="8"/>
      <c r="L17" s="6"/>
      <c r="M17" s="8"/>
      <c r="N17" s="21"/>
      <c r="O17" s="21"/>
      <c r="P17" s="21"/>
    </row>
    <row r="18" spans="1:16" ht="15.75" thickBot="1" x14ac:dyDescent="0.3">
      <c r="A18" s="21"/>
      <c r="B18" s="21"/>
      <c r="C18" s="21"/>
      <c r="D18" s="22"/>
      <c r="E18" s="22"/>
      <c r="F18" s="22"/>
      <c r="G18" s="21"/>
      <c r="H18" s="21"/>
      <c r="I18" s="21"/>
      <c r="J18" s="8"/>
      <c r="K18" s="8"/>
      <c r="L18" s="8"/>
      <c r="M18" s="21"/>
      <c r="N18" s="21"/>
      <c r="O18" s="21"/>
      <c r="P18" s="21"/>
    </row>
    <row r="19" spans="1:16" ht="19.5" thickBot="1" x14ac:dyDescent="0.35">
      <c r="A19" s="48" t="s">
        <v>44</v>
      </c>
      <c r="B19" s="21"/>
      <c r="C19" s="21"/>
      <c r="D19" s="22"/>
      <c r="E19" s="22"/>
      <c r="F19" s="22"/>
      <c r="G19" s="21"/>
      <c r="H19" s="21"/>
      <c r="I19" s="21"/>
      <c r="J19" s="21"/>
      <c r="K19" s="10" t="s">
        <v>60</v>
      </c>
      <c r="L19" s="10" t="s">
        <v>95</v>
      </c>
      <c r="M19" s="10" t="s">
        <v>61</v>
      </c>
      <c r="N19" s="10" t="s">
        <v>62</v>
      </c>
      <c r="O19" s="65" t="s">
        <v>63</v>
      </c>
      <c r="P19" s="66"/>
    </row>
    <row r="20" spans="1:16" ht="15.75" thickBot="1" x14ac:dyDescent="0.3">
      <c r="A20" s="38" t="str">
        <f>"Players for "&amp;H3</f>
        <v>Players for Dart Bags</v>
      </c>
      <c r="B20" s="39"/>
      <c r="C20" s="39"/>
      <c r="D20" s="40"/>
      <c r="E20" s="40"/>
      <c r="F20" s="40"/>
      <c r="G20" s="39"/>
      <c r="H20" s="39"/>
      <c r="I20" s="39"/>
      <c r="J20" s="41" t="s">
        <v>35</v>
      </c>
      <c r="K20" s="63" t="s">
        <v>24</v>
      </c>
      <c r="L20" s="63" t="s">
        <v>96</v>
      </c>
      <c r="M20" s="63" t="s">
        <v>26</v>
      </c>
      <c r="N20" s="63" t="s">
        <v>27</v>
      </c>
      <c r="O20" s="63" t="s">
        <v>28</v>
      </c>
      <c r="P20" s="64" t="s">
        <v>29</v>
      </c>
    </row>
    <row r="21" spans="1:16" x14ac:dyDescent="0.25">
      <c r="A21" s="34" t="str">
        <f>IF(A11="","",+A11)</f>
        <v/>
      </c>
      <c r="B21" s="35"/>
      <c r="C21" s="35"/>
      <c r="D21" s="36"/>
      <c r="E21" s="36"/>
      <c r="F21" s="36"/>
      <c r="G21" s="35"/>
      <c r="H21" s="35"/>
      <c r="I21" s="35"/>
      <c r="J21" s="35" t="str">
        <f>IF($A21="","",_xlfn.XLOOKUP($A21,Players!$C:$C,Players!$D:$D,""))</f>
        <v/>
      </c>
      <c r="K21" s="37"/>
      <c r="L21" s="49"/>
      <c r="M21" s="49"/>
      <c r="N21" s="49"/>
      <c r="O21" s="49"/>
      <c r="P21" s="50"/>
    </row>
    <row r="22" spans="1:16" x14ac:dyDescent="0.25">
      <c r="A22" s="28" t="str">
        <f t="shared" ref="A22:A24" si="1">IF(A12="","",+A12)</f>
        <v/>
      </c>
      <c r="B22" s="29"/>
      <c r="C22" s="29"/>
      <c r="D22" s="30"/>
      <c r="E22" s="30"/>
      <c r="F22" s="30"/>
      <c r="G22" s="29"/>
      <c r="H22" s="29"/>
      <c r="I22" s="29"/>
      <c r="J22" s="29" t="str">
        <f>IF(A22="","",_xlfn.XLOOKUP(A22,Players!C:C,Players!D:D,""))</f>
        <v/>
      </c>
      <c r="K22" s="15"/>
      <c r="L22" s="51"/>
      <c r="M22" s="51"/>
      <c r="N22" s="51"/>
      <c r="O22" s="51"/>
      <c r="P22" s="52"/>
    </row>
    <row r="23" spans="1:16" x14ac:dyDescent="0.25">
      <c r="A23" s="28" t="str">
        <f t="shared" si="1"/>
        <v/>
      </c>
      <c r="B23" s="29"/>
      <c r="C23" s="29"/>
      <c r="D23" s="30"/>
      <c r="E23" s="30"/>
      <c r="F23" s="30"/>
      <c r="G23" s="29"/>
      <c r="H23" s="29"/>
      <c r="I23" s="29"/>
      <c r="J23" s="29" t="str">
        <f>IF(A23="","",_xlfn.XLOOKUP(A23,Players!C:C,Players!D:D,""))</f>
        <v/>
      </c>
      <c r="K23" s="15"/>
      <c r="L23" s="51"/>
      <c r="M23" s="51"/>
      <c r="N23" s="51"/>
      <c r="O23" s="51"/>
      <c r="P23" s="52"/>
    </row>
    <row r="24" spans="1:16" x14ac:dyDescent="0.25">
      <c r="A24" s="28" t="str">
        <f t="shared" si="1"/>
        <v/>
      </c>
      <c r="B24" s="29"/>
      <c r="C24" s="29"/>
      <c r="D24" s="30"/>
      <c r="E24" s="30"/>
      <c r="F24" s="30"/>
      <c r="G24" s="29"/>
      <c r="H24" s="29"/>
      <c r="I24" s="29"/>
      <c r="J24" s="29" t="str">
        <f>IF(A24="","",_xlfn.XLOOKUP(A24,Players!C:C,Players!D:D,""))</f>
        <v/>
      </c>
      <c r="K24" s="15"/>
      <c r="L24" s="51"/>
      <c r="M24" s="51"/>
      <c r="N24" s="51"/>
      <c r="O24" s="51"/>
      <c r="P24" s="52"/>
    </row>
    <row r="25" spans="1:16" x14ac:dyDescent="0.25">
      <c r="A25" s="28" t="str">
        <f>IF(A16="","",+A16)</f>
        <v/>
      </c>
      <c r="B25" s="29"/>
      <c r="C25" s="29"/>
      <c r="D25" s="30"/>
      <c r="E25" s="30"/>
      <c r="F25" s="30"/>
      <c r="G25" s="29"/>
      <c r="H25" s="29"/>
      <c r="I25" s="29"/>
      <c r="J25" s="29" t="str">
        <f>IF(A25="","",_xlfn.XLOOKUP(A25,Players!C:C,Players!D:D,""))</f>
        <v/>
      </c>
      <c r="K25" s="15"/>
      <c r="L25" s="51"/>
      <c r="M25" s="51"/>
      <c r="N25" s="51"/>
      <c r="O25" s="51"/>
      <c r="P25" s="52"/>
    </row>
    <row r="26" spans="1:16" ht="15.75" thickBot="1" x14ac:dyDescent="0.3">
      <c r="A26" s="31" t="str">
        <f>IF(A17="","",+A17)</f>
        <v/>
      </c>
      <c r="B26" s="32"/>
      <c r="C26" s="32"/>
      <c r="D26" s="33"/>
      <c r="E26" s="33"/>
      <c r="F26" s="33"/>
      <c r="G26" s="32"/>
      <c r="H26" s="32"/>
      <c r="I26" s="32"/>
      <c r="J26" s="32" t="str">
        <f>IF(A26="","",_xlfn.XLOOKUP(A26,Players!C:C,Players!D:D,""))</f>
        <v/>
      </c>
      <c r="K26" s="16"/>
      <c r="L26" s="53"/>
      <c r="M26" s="53"/>
      <c r="N26" s="53"/>
      <c r="O26" s="53"/>
      <c r="P26" s="54"/>
    </row>
    <row r="27" spans="1:16" ht="15.75" thickBot="1" x14ac:dyDescent="0.3">
      <c r="A27" s="38" t="str">
        <f>"Players for "&amp;I3</f>
        <v>Players for Dr. Who and the Idiots</v>
      </c>
      <c r="B27" s="39"/>
      <c r="C27" s="39"/>
      <c r="D27" s="40"/>
      <c r="E27" s="40"/>
      <c r="F27" s="40"/>
      <c r="G27" s="39"/>
      <c r="H27" s="39"/>
      <c r="I27" s="39"/>
      <c r="J27" s="41" t="s">
        <v>35</v>
      </c>
      <c r="K27" s="63" t="s">
        <v>24</v>
      </c>
      <c r="L27" s="63" t="s">
        <v>25</v>
      </c>
      <c r="M27" s="63" t="s">
        <v>26</v>
      </c>
      <c r="N27" s="63" t="s">
        <v>27</v>
      </c>
      <c r="O27" s="63" t="s">
        <v>28</v>
      </c>
      <c r="P27" s="64" t="s">
        <v>29</v>
      </c>
    </row>
    <row r="28" spans="1:16" x14ac:dyDescent="0.25">
      <c r="A28" s="34" t="str">
        <f>IF(L11="","",+L11)</f>
        <v/>
      </c>
      <c r="B28" s="35"/>
      <c r="C28" s="35"/>
      <c r="D28" s="36"/>
      <c r="E28" s="36"/>
      <c r="F28" s="36"/>
      <c r="G28" s="35"/>
      <c r="H28" s="35"/>
      <c r="I28" s="35"/>
      <c r="J28" s="35" t="str">
        <f>IF(A28="","",_xlfn.XLOOKUP(A28,Players!C:C,Players!D:D,""))</f>
        <v/>
      </c>
      <c r="K28" s="37"/>
      <c r="L28" s="49"/>
      <c r="M28" s="49"/>
      <c r="N28" s="49"/>
      <c r="O28" s="49"/>
      <c r="P28" s="50"/>
    </row>
    <row r="29" spans="1:16" x14ac:dyDescent="0.25">
      <c r="A29" s="28" t="str">
        <f>IF(L12="","",+L12)</f>
        <v/>
      </c>
      <c r="B29" s="29"/>
      <c r="C29" s="29"/>
      <c r="D29" s="30"/>
      <c r="E29" s="30"/>
      <c r="F29" s="30"/>
      <c r="G29" s="29"/>
      <c r="H29" s="29"/>
      <c r="I29" s="29"/>
      <c r="J29" s="29" t="str">
        <f>IF(A29="","",_xlfn.XLOOKUP(A29,Players!C:C,Players!D:D,""))</f>
        <v/>
      </c>
      <c r="K29" s="15"/>
      <c r="L29" s="51"/>
      <c r="M29" s="51"/>
      <c r="N29" s="51"/>
      <c r="O29" s="51"/>
      <c r="P29" s="52"/>
    </row>
    <row r="30" spans="1:16" x14ac:dyDescent="0.25">
      <c r="A30" s="28" t="str">
        <f>IF(L13="","",+L13)</f>
        <v/>
      </c>
      <c r="B30" s="29"/>
      <c r="C30" s="29"/>
      <c r="D30" s="30"/>
      <c r="E30" s="30"/>
      <c r="F30" s="30"/>
      <c r="G30" s="29"/>
      <c r="H30" s="29"/>
      <c r="I30" s="29"/>
      <c r="J30" s="29" t="str">
        <f>IF(A30="","",_xlfn.XLOOKUP(A30,Players!C:C,Players!D:D,""))</f>
        <v/>
      </c>
      <c r="K30" s="15"/>
      <c r="L30" s="51"/>
      <c r="M30" s="51"/>
      <c r="N30" s="51"/>
      <c r="O30" s="51"/>
      <c r="P30" s="52"/>
    </row>
    <row r="31" spans="1:16" x14ac:dyDescent="0.25">
      <c r="A31" s="28" t="str">
        <f>IF(L14="","",+L14)</f>
        <v/>
      </c>
      <c r="B31" s="29"/>
      <c r="C31" s="29"/>
      <c r="D31" s="30"/>
      <c r="E31" s="30"/>
      <c r="F31" s="30"/>
      <c r="G31" s="29"/>
      <c r="H31" s="29"/>
      <c r="I31" s="29"/>
      <c r="J31" s="29" t="str">
        <f>IF(A31="","",_xlfn.XLOOKUP(A31,Players!C:C,Players!D:D,""))</f>
        <v/>
      </c>
      <c r="K31" s="15"/>
      <c r="L31" s="51"/>
      <c r="M31" s="51"/>
      <c r="N31" s="51"/>
      <c r="O31" s="51"/>
      <c r="P31" s="52"/>
    </row>
    <row r="32" spans="1:16" x14ac:dyDescent="0.25">
      <c r="A32" s="28" t="str">
        <f>IF(L16="","",+L16)</f>
        <v/>
      </c>
      <c r="B32" s="29"/>
      <c r="C32" s="29"/>
      <c r="D32" s="30"/>
      <c r="E32" s="30"/>
      <c r="F32" s="30"/>
      <c r="G32" s="29"/>
      <c r="H32" s="29"/>
      <c r="I32" s="29"/>
      <c r="J32" s="29" t="str">
        <f>IF(A32="","",_xlfn.XLOOKUP(A32,Players!C:C,Players!D:D,""))</f>
        <v/>
      </c>
      <c r="K32" s="15"/>
      <c r="L32" s="51"/>
      <c r="M32" s="51"/>
      <c r="N32" s="51"/>
      <c r="O32" s="51"/>
      <c r="P32" s="52"/>
    </row>
    <row r="33" spans="1:16" ht="15.75" thickBot="1" x14ac:dyDescent="0.3">
      <c r="A33" s="31" t="str">
        <f>IF(L17="","",+L17)</f>
        <v/>
      </c>
      <c r="B33" s="32"/>
      <c r="C33" s="32"/>
      <c r="D33" s="33"/>
      <c r="E33" s="33"/>
      <c r="F33" s="33"/>
      <c r="G33" s="32"/>
      <c r="H33" s="32"/>
      <c r="I33" s="32"/>
      <c r="J33" s="32" t="str">
        <f>IF(A33="","",_xlfn.XLOOKUP(A33,Players!C:C,Players!D:D,""))</f>
        <v/>
      </c>
      <c r="K33" s="16"/>
      <c r="L33" s="53"/>
      <c r="M33" s="53"/>
      <c r="N33" s="53"/>
      <c r="O33" s="53"/>
      <c r="P33" s="54"/>
    </row>
  </sheetData>
  <mergeCells count="9">
    <mergeCell ref="O19:P19"/>
    <mergeCell ref="J1:L1"/>
    <mergeCell ref="N2:P2"/>
    <mergeCell ref="N3:P3"/>
    <mergeCell ref="N7:P7"/>
    <mergeCell ref="N6:P6"/>
    <mergeCell ref="N5:P5"/>
    <mergeCell ref="N4:P4"/>
    <mergeCell ref="N1:P1"/>
  </mergeCells>
  <dataValidations count="6">
    <dataValidation allowBlank="1" showInputMessage="1" showErrorMessage="1" error="Select a Match from the List.  Email the statistician if you don't see your match." prompt="Select Match From List" sqref="B3:I3" xr:uid="{647117DC-E665-46A8-80A6-3D60D85AC8B9}"/>
    <dataValidation type="whole" operator="lessThan" allowBlank="1" showInputMessage="1" showErrorMessage="1" sqref="M21:P26" xr:uid="{55EF15CE-81CC-49BC-A088-222A254DD427}">
      <formula1>2</formula1>
    </dataValidation>
    <dataValidation type="whole" operator="lessThanOrEqual" allowBlank="1" showInputMessage="1" showErrorMessage="1" error="Entier a number between 0-8" prompt="Enter Score" sqref="J3 L3" xr:uid="{9A3C5609-8A17-46F1-B52E-934739A0EAFB}">
      <formula1>8</formula1>
    </dataValidation>
    <dataValidation type="whole" operator="lessThanOrEqual" allowBlank="1" showInputMessage="1" showErrorMessage="1" error="Entier a number between 0-4" prompt="Enter Score" sqref="J4:J6 L4:L6" xr:uid="{F984F972-14D3-4636-9ED9-0735AB2FE229}">
      <formula1>4</formula1>
    </dataValidation>
    <dataValidation type="whole" operator="lessThanOrEqual" allowBlank="1" showInputMessage="1" showErrorMessage="1" error="Enter a number between 0 and 2" prompt="Enter Score" sqref="J11:J14 M11:M14" xr:uid="{4CB7B10E-9074-4941-8029-ED6003FF95FE}">
      <formula1>2</formula1>
    </dataValidation>
    <dataValidation type="list" allowBlank="1" showInputMessage="1" showErrorMessage="1" errorTitle="Formula Cells" error="These cells contain formulas and should not be edited." promptTitle="Formula Cells" prompt="These cells contain formulas and should not be edited." sqref="J2 L2 J7 L7 J10 A10 L10 M10 N10 O10 N11:O14 L15 A15 A20:J33" xr:uid="{70DB8672-F777-44A3-9D2C-95AA87A11DA6}">
      <formula1>$A$42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Select a Match from the List.  Email the statistician if you don't see your match." prompt="Select Match From List" xr:uid="{53AC4A61-1AC4-4670-94A4-2D18E291F60E}">
          <x14:formula1>
            <xm:f>Schedule!$I:$I</xm:f>
          </x14:formula1>
          <xm:sqref>A3</xm:sqref>
        </x14:dataValidation>
        <x14:dataValidation type="list" errorStyle="information" allowBlank="1" showInputMessage="1" promptTitle="Select player" prompt="Start typing name and select from list. If not found, type in full name" xr:uid="{8C9A6EDD-0BF9-4918-9B66-CF822560D0A2}">
          <x14:formula1>
            <xm:f>Players!$C:$C</xm:f>
          </x14:formula1>
          <xm:sqref>A34:A37</xm:sqref>
        </x14:dataValidation>
        <x14:dataValidation type="list" errorStyle="information" allowBlank="1" showInputMessage="1" prompt="Start typing name and select from list. If not found, type in full name" xr:uid="{B02A2150-1A86-43F9-8FDF-DF3C203EE422}">
          <x14:formula1>
            <xm:f>Players!$C:$C</xm:f>
          </x14:formula1>
          <xm:sqref>A11:A14 A16:A17 L16:L17 L11:L14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6237-57D1-4833-B55D-B7431118A816}">
  <dimension ref="A1:J87"/>
  <sheetViews>
    <sheetView topLeftCell="A56" workbookViewId="0">
      <selection activeCell="G81" sqref="G81"/>
    </sheetView>
  </sheetViews>
  <sheetFormatPr defaultRowHeight="15" x14ac:dyDescent="0.25"/>
  <cols>
    <col min="1" max="1" width="11.140625" style="11" bestFit="1" customWidth="1"/>
    <col min="2" max="2" width="12.42578125" customWidth="1"/>
    <col min="3" max="3" width="7.42578125" bestFit="1" customWidth="1"/>
    <col min="4" max="4" width="11.42578125" bestFit="1" customWidth="1"/>
    <col min="5" max="5" width="12" bestFit="1" customWidth="1"/>
    <col min="6" max="6" width="12.42578125" bestFit="1" customWidth="1"/>
    <col min="7" max="8" width="19.42578125" bestFit="1" customWidth="1"/>
    <col min="9" max="9" width="48.42578125" bestFit="1" customWidth="1"/>
  </cols>
  <sheetData>
    <row r="1" spans="1:10" s="2" customFormat="1" x14ac:dyDescent="0.25">
      <c r="A1" s="6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40</v>
      </c>
      <c r="J1" s="2" t="s">
        <v>31</v>
      </c>
    </row>
    <row r="2" spans="1:10" x14ac:dyDescent="0.25">
      <c r="A2" s="11">
        <v>202601</v>
      </c>
      <c r="B2" s="1">
        <v>46043</v>
      </c>
      <c r="C2">
        <v>1</v>
      </c>
      <c r="D2">
        <v>262</v>
      </c>
      <c r="E2">
        <v>352</v>
      </c>
      <c r="F2" t="s">
        <v>8</v>
      </c>
      <c r="G2" t="s">
        <v>9</v>
      </c>
      <c r="H2" t="s">
        <v>192</v>
      </c>
      <c r="I2" t="s">
        <v>193</v>
      </c>
      <c r="J2" s="12">
        <v>282</v>
      </c>
    </row>
    <row r="3" spans="1:10" x14ac:dyDescent="0.25">
      <c r="A3" s="11">
        <v>202601</v>
      </c>
      <c r="B3" s="1">
        <v>46043</v>
      </c>
      <c r="C3">
        <v>1</v>
      </c>
      <c r="D3">
        <v>348</v>
      </c>
      <c r="E3">
        <v>341</v>
      </c>
      <c r="F3" t="s">
        <v>8</v>
      </c>
      <c r="G3" t="s">
        <v>194</v>
      </c>
      <c r="H3" t="s">
        <v>98</v>
      </c>
      <c r="I3" t="s">
        <v>195</v>
      </c>
      <c r="J3" s="12">
        <v>283</v>
      </c>
    </row>
    <row r="4" spans="1:10" x14ac:dyDescent="0.25">
      <c r="A4" s="11">
        <v>202601</v>
      </c>
      <c r="B4" s="1">
        <v>46043</v>
      </c>
      <c r="C4">
        <v>1</v>
      </c>
      <c r="D4">
        <v>351</v>
      </c>
      <c r="E4">
        <v>318</v>
      </c>
      <c r="F4" t="s">
        <v>10</v>
      </c>
      <c r="G4" t="s">
        <v>196</v>
      </c>
      <c r="H4" t="s">
        <v>11</v>
      </c>
      <c r="I4" t="s">
        <v>197</v>
      </c>
      <c r="J4" s="12">
        <v>284</v>
      </c>
    </row>
    <row r="5" spans="1:10" x14ac:dyDescent="0.25">
      <c r="A5" s="11">
        <v>202601</v>
      </c>
      <c r="B5" s="1">
        <v>46043</v>
      </c>
      <c r="C5">
        <v>1</v>
      </c>
      <c r="D5">
        <v>349</v>
      </c>
      <c r="E5">
        <v>338</v>
      </c>
      <c r="F5" t="s">
        <v>12</v>
      </c>
      <c r="G5" t="s">
        <v>198</v>
      </c>
      <c r="H5" t="s">
        <v>13</v>
      </c>
      <c r="I5" t="s">
        <v>199</v>
      </c>
      <c r="J5" s="12">
        <v>285</v>
      </c>
    </row>
    <row r="6" spans="1:10" x14ac:dyDescent="0.25">
      <c r="A6" s="11">
        <v>202601</v>
      </c>
      <c r="B6" s="1">
        <v>46043</v>
      </c>
      <c r="C6">
        <v>1</v>
      </c>
      <c r="D6">
        <v>337</v>
      </c>
      <c r="E6">
        <v>350</v>
      </c>
      <c r="F6" t="s">
        <v>14</v>
      </c>
      <c r="G6" t="s">
        <v>200</v>
      </c>
      <c r="H6" t="s">
        <v>201</v>
      </c>
      <c r="I6" t="s">
        <v>202</v>
      </c>
      <c r="J6" s="12">
        <v>286</v>
      </c>
    </row>
    <row r="7" spans="1:10" x14ac:dyDescent="0.25">
      <c r="A7" s="11">
        <v>202601</v>
      </c>
      <c r="B7" s="1">
        <v>46043</v>
      </c>
      <c r="C7">
        <v>1</v>
      </c>
      <c r="D7">
        <v>354</v>
      </c>
      <c r="E7">
        <v>353</v>
      </c>
      <c r="F7" t="s">
        <v>14</v>
      </c>
      <c r="G7" t="s">
        <v>203</v>
      </c>
      <c r="H7" t="s">
        <v>204</v>
      </c>
      <c r="I7" t="s">
        <v>205</v>
      </c>
      <c r="J7" s="12">
        <v>287</v>
      </c>
    </row>
    <row r="8" spans="1:10" x14ac:dyDescent="0.25">
      <c r="A8" s="11">
        <v>202601</v>
      </c>
      <c r="B8" s="1">
        <v>46050</v>
      </c>
      <c r="C8">
        <v>1</v>
      </c>
      <c r="D8">
        <v>354</v>
      </c>
      <c r="E8">
        <v>262</v>
      </c>
      <c r="F8" t="s">
        <v>8</v>
      </c>
      <c r="G8" t="s">
        <v>203</v>
      </c>
      <c r="H8" t="s">
        <v>9</v>
      </c>
      <c r="I8" t="s">
        <v>206</v>
      </c>
      <c r="J8" s="12">
        <v>288</v>
      </c>
    </row>
    <row r="9" spans="1:10" x14ac:dyDescent="0.25">
      <c r="A9" s="11">
        <v>202601</v>
      </c>
      <c r="B9" s="1">
        <v>46050</v>
      </c>
      <c r="C9">
        <v>1</v>
      </c>
      <c r="D9">
        <v>350</v>
      </c>
      <c r="E9">
        <v>349</v>
      </c>
      <c r="F9" t="s">
        <v>8</v>
      </c>
      <c r="G9" t="s">
        <v>201</v>
      </c>
      <c r="H9" t="s">
        <v>198</v>
      </c>
      <c r="I9" t="s">
        <v>207</v>
      </c>
      <c r="J9" s="12">
        <v>289</v>
      </c>
    </row>
    <row r="10" spans="1:10" x14ac:dyDescent="0.25">
      <c r="A10" s="11">
        <v>202601</v>
      </c>
      <c r="B10" s="1">
        <v>46050</v>
      </c>
      <c r="C10">
        <v>1</v>
      </c>
      <c r="D10">
        <v>352</v>
      </c>
      <c r="E10">
        <v>351</v>
      </c>
      <c r="F10" t="s">
        <v>15</v>
      </c>
      <c r="G10" t="s">
        <v>192</v>
      </c>
      <c r="H10" t="s">
        <v>196</v>
      </c>
      <c r="I10" t="s">
        <v>208</v>
      </c>
      <c r="J10" s="12">
        <v>290</v>
      </c>
    </row>
    <row r="11" spans="1:10" x14ac:dyDescent="0.25">
      <c r="A11" s="11">
        <v>202601</v>
      </c>
      <c r="B11" s="1">
        <v>46050</v>
      </c>
      <c r="C11">
        <v>1</v>
      </c>
      <c r="D11">
        <v>338</v>
      </c>
      <c r="E11">
        <v>348</v>
      </c>
      <c r="F11" t="s">
        <v>10</v>
      </c>
      <c r="G11" t="s">
        <v>13</v>
      </c>
      <c r="H11" t="s">
        <v>194</v>
      </c>
      <c r="I11" t="s">
        <v>209</v>
      </c>
      <c r="J11" s="12">
        <v>291</v>
      </c>
    </row>
    <row r="12" spans="1:10" x14ac:dyDescent="0.25">
      <c r="A12" s="11">
        <v>202601</v>
      </c>
      <c r="B12" s="1">
        <v>46050</v>
      </c>
      <c r="C12">
        <v>1</v>
      </c>
      <c r="D12">
        <v>341</v>
      </c>
      <c r="E12">
        <v>353</v>
      </c>
      <c r="F12" t="s">
        <v>14</v>
      </c>
      <c r="G12" t="s">
        <v>98</v>
      </c>
      <c r="H12" t="s">
        <v>204</v>
      </c>
      <c r="I12" t="s">
        <v>210</v>
      </c>
      <c r="J12" s="12">
        <v>292</v>
      </c>
    </row>
    <row r="13" spans="1:10" x14ac:dyDescent="0.25">
      <c r="A13" s="11">
        <v>202601</v>
      </c>
      <c r="B13" s="1">
        <v>46050</v>
      </c>
      <c r="C13">
        <v>1</v>
      </c>
      <c r="D13">
        <v>318</v>
      </c>
      <c r="E13">
        <v>337</v>
      </c>
      <c r="F13" t="s">
        <v>14</v>
      </c>
      <c r="G13" t="s">
        <v>11</v>
      </c>
      <c r="H13" t="s">
        <v>200</v>
      </c>
      <c r="I13" t="s">
        <v>211</v>
      </c>
      <c r="J13" s="12">
        <v>293</v>
      </c>
    </row>
    <row r="14" spans="1:10" x14ac:dyDescent="0.25">
      <c r="A14" s="11">
        <v>202601</v>
      </c>
      <c r="B14" s="1">
        <v>46057</v>
      </c>
      <c r="C14">
        <v>1</v>
      </c>
      <c r="D14">
        <v>262</v>
      </c>
      <c r="E14">
        <v>341</v>
      </c>
      <c r="F14" t="s">
        <v>8</v>
      </c>
      <c r="G14" t="s">
        <v>9</v>
      </c>
      <c r="H14" t="s">
        <v>98</v>
      </c>
      <c r="I14" t="s">
        <v>212</v>
      </c>
      <c r="J14" s="12">
        <v>294</v>
      </c>
    </row>
    <row r="15" spans="1:10" x14ac:dyDescent="0.25">
      <c r="A15" s="11">
        <v>202601</v>
      </c>
      <c r="B15" s="1">
        <v>46057</v>
      </c>
      <c r="C15">
        <v>1</v>
      </c>
      <c r="D15">
        <v>337</v>
      </c>
      <c r="E15">
        <v>349</v>
      </c>
      <c r="F15" t="s">
        <v>8</v>
      </c>
      <c r="G15" t="s">
        <v>200</v>
      </c>
      <c r="H15" t="s">
        <v>198</v>
      </c>
      <c r="I15" t="s">
        <v>213</v>
      </c>
      <c r="J15" s="12">
        <v>295</v>
      </c>
    </row>
    <row r="16" spans="1:10" x14ac:dyDescent="0.25">
      <c r="A16" s="11">
        <v>202601</v>
      </c>
      <c r="B16" s="1">
        <v>46057</v>
      </c>
      <c r="C16">
        <v>1</v>
      </c>
      <c r="D16">
        <v>352</v>
      </c>
      <c r="E16">
        <v>318</v>
      </c>
      <c r="F16" t="s">
        <v>10</v>
      </c>
      <c r="G16" t="s">
        <v>192</v>
      </c>
      <c r="H16" t="s">
        <v>11</v>
      </c>
      <c r="I16" t="s">
        <v>214</v>
      </c>
      <c r="J16" s="12">
        <v>296</v>
      </c>
    </row>
    <row r="17" spans="1:10" x14ac:dyDescent="0.25">
      <c r="A17" s="11">
        <v>202601</v>
      </c>
      <c r="B17" s="1">
        <v>46057</v>
      </c>
      <c r="C17">
        <v>1</v>
      </c>
      <c r="D17">
        <v>348</v>
      </c>
      <c r="E17">
        <v>350</v>
      </c>
      <c r="F17" t="s">
        <v>14</v>
      </c>
      <c r="G17" t="s">
        <v>194</v>
      </c>
      <c r="H17" t="s">
        <v>201</v>
      </c>
      <c r="I17" t="s">
        <v>215</v>
      </c>
      <c r="J17" s="12">
        <v>297</v>
      </c>
    </row>
    <row r="18" spans="1:10" x14ac:dyDescent="0.25">
      <c r="A18" s="11">
        <v>202601</v>
      </c>
      <c r="B18" s="1">
        <v>46057</v>
      </c>
      <c r="C18">
        <v>1</v>
      </c>
      <c r="D18">
        <v>338</v>
      </c>
      <c r="E18">
        <v>353</v>
      </c>
      <c r="F18" t="s">
        <v>14</v>
      </c>
      <c r="G18" t="s">
        <v>13</v>
      </c>
      <c r="H18" t="s">
        <v>204</v>
      </c>
      <c r="I18" t="s">
        <v>216</v>
      </c>
      <c r="J18" s="12">
        <v>298</v>
      </c>
    </row>
    <row r="19" spans="1:10" x14ac:dyDescent="0.25">
      <c r="A19" s="11">
        <v>202601</v>
      </c>
      <c r="B19" s="1">
        <v>46057</v>
      </c>
      <c r="C19">
        <v>1</v>
      </c>
      <c r="D19">
        <v>351</v>
      </c>
      <c r="E19">
        <v>354</v>
      </c>
      <c r="F19" t="s">
        <v>14</v>
      </c>
      <c r="G19" t="s">
        <v>196</v>
      </c>
      <c r="H19" t="s">
        <v>203</v>
      </c>
      <c r="I19" t="s">
        <v>217</v>
      </c>
      <c r="J19" s="12">
        <v>299</v>
      </c>
    </row>
    <row r="20" spans="1:10" x14ac:dyDescent="0.25">
      <c r="A20" s="11">
        <v>202601</v>
      </c>
      <c r="B20" s="1">
        <v>46064</v>
      </c>
      <c r="C20">
        <v>1</v>
      </c>
      <c r="D20">
        <v>348</v>
      </c>
      <c r="E20">
        <v>349</v>
      </c>
      <c r="F20" t="s">
        <v>8</v>
      </c>
      <c r="G20" t="s">
        <v>194</v>
      </c>
      <c r="H20" t="s">
        <v>198</v>
      </c>
      <c r="I20" t="s">
        <v>218</v>
      </c>
      <c r="J20" s="12">
        <v>300</v>
      </c>
    </row>
    <row r="21" spans="1:10" x14ac:dyDescent="0.25">
      <c r="A21" s="11">
        <v>202601</v>
      </c>
      <c r="B21" s="1">
        <v>46064</v>
      </c>
      <c r="C21">
        <v>1</v>
      </c>
      <c r="D21">
        <v>351</v>
      </c>
      <c r="E21">
        <v>341</v>
      </c>
      <c r="F21" t="s">
        <v>8</v>
      </c>
      <c r="G21" t="s">
        <v>196</v>
      </c>
      <c r="H21" t="s">
        <v>98</v>
      </c>
      <c r="I21" t="s">
        <v>219</v>
      </c>
      <c r="J21" s="12">
        <v>301</v>
      </c>
    </row>
    <row r="22" spans="1:10" x14ac:dyDescent="0.25">
      <c r="A22" s="11">
        <v>202601</v>
      </c>
      <c r="B22" s="1">
        <v>46064</v>
      </c>
      <c r="C22">
        <v>1</v>
      </c>
      <c r="D22">
        <v>354</v>
      </c>
      <c r="E22">
        <v>318</v>
      </c>
      <c r="F22" t="s">
        <v>10</v>
      </c>
      <c r="G22" t="s">
        <v>203</v>
      </c>
      <c r="H22" t="s">
        <v>11</v>
      </c>
      <c r="I22" t="s">
        <v>220</v>
      </c>
      <c r="J22" s="12">
        <v>302</v>
      </c>
    </row>
    <row r="23" spans="1:10" x14ac:dyDescent="0.25">
      <c r="A23" s="11">
        <v>202601</v>
      </c>
      <c r="B23" s="1">
        <v>46064</v>
      </c>
      <c r="C23">
        <v>1</v>
      </c>
      <c r="D23">
        <v>262</v>
      </c>
      <c r="E23">
        <v>338</v>
      </c>
      <c r="F23" t="s">
        <v>12</v>
      </c>
      <c r="G23" t="s">
        <v>9</v>
      </c>
      <c r="H23" t="s">
        <v>13</v>
      </c>
      <c r="I23" t="s">
        <v>221</v>
      </c>
      <c r="J23" s="12">
        <v>303</v>
      </c>
    </row>
    <row r="24" spans="1:10" x14ac:dyDescent="0.25">
      <c r="A24" s="11">
        <v>202601</v>
      </c>
      <c r="B24" s="1">
        <v>46064</v>
      </c>
      <c r="C24">
        <v>1</v>
      </c>
      <c r="D24">
        <v>352</v>
      </c>
      <c r="E24">
        <v>337</v>
      </c>
      <c r="F24" t="s">
        <v>14</v>
      </c>
      <c r="G24" t="s">
        <v>192</v>
      </c>
      <c r="H24" t="s">
        <v>200</v>
      </c>
      <c r="I24" t="s">
        <v>222</v>
      </c>
      <c r="J24" s="12">
        <v>304</v>
      </c>
    </row>
    <row r="25" spans="1:10" x14ac:dyDescent="0.25">
      <c r="A25" s="11">
        <v>202601</v>
      </c>
      <c r="B25" s="1">
        <v>46064</v>
      </c>
      <c r="C25">
        <v>1</v>
      </c>
      <c r="D25">
        <v>350</v>
      </c>
      <c r="E25">
        <v>353</v>
      </c>
      <c r="F25" t="s">
        <v>14</v>
      </c>
      <c r="G25" t="s">
        <v>201</v>
      </c>
      <c r="H25" t="s">
        <v>204</v>
      </c>
      <c r="I25" t="s">
        <v>223</v>
      </c>
      <c r="J25" s="12">
        <v>305</v>
      </c>
    </row>
    <row r="26" spans="1:10" x14ac:dyDescent="0.25">
      <c r="A26" s="11">
        <v>202601</v>
      </c>
      <c r="B26" s="1">
        <v>46071</v>
      </c>
      <c r="C26">
        <v>1</v>
      </c>
      <c r="D26">
        <v>353</v>
      </c>
      <c r="E26">
        <v>349</v>
      </c>
      <c r="F26" t="s">
        <v>8</v>
      </c>
      <c r="G26" t="s">
        <v>204</v>
      </c>
      <c r="H26" t="s">
        <v>198</v>
      </c>
      <c r="I26" t="s">
        <v>224</v>
      </c>
      <c r="J26" s="12">
        <v>306</v>
      </c>
    </row>
    <row r="27" spans="1:10" x14ac:dyDescent="0.25">
      <c r="A27" s="11">
        <v>202601</v>
      </c>
      <c r="B27" s="1">
        <v>46071</v>
      </c>
      <c r="C27">
        <v>1</v>
      </c>
      <c r="D27">
        <v>318</v>
      </c>
      <c r="E27">
        <v>341</v>
      </c>
      <c r="F27" t="s">
        <v>8</v>
      </c>
      <c r="G27" t="s">
        <v>11</v>
      </c>
      <c r="H27" t="s">
        <v>98</v>
      </c>
      <c r="I27" t="s">
        <v>225</v>
      </c>
      <c r="J27" s="12">
        <v>307</v>
      </c>
    </row>
    <row r="28" spans="1:10" x14ac:dyDescent="0.25">
      <c r="A28" s="11">
        <v>202601</v>
      </c>
      <c r="B28" s="1">
        <v>46071</v>
      </c>
      <c r="C28">
        <v>1</v>
      </c>
      <c r="D28">
        <v>338</v>
      </c>
      <c r="E28">
        <v>351</v>
      </c>
      <c r="F28" t="s">
        <v>15</v>
      </c>
      <c r="G28" t="s">
        <v>13</v>
      </c>
      <c r="H28" t="s">
        <v>196</v>
      </c>
      <c r="I28" t="s">
        <v>226</v>
      </c>
      <c r="J28" s="12">
        <v>308</v>
      </c>
    </row>
    <row r="29" spans="1:10" x14ac:dyDescent="0.25">
      <c r="A29" s="11">
        <v>202601</v>
      </c>
      <c r="B29" s="1">
        <v>46071</v>
      </c>
      <c r="C29">
        <v>1</v>
      </c>
      <c r="D29">
        <v>337</v>
      </c>
      <c r="E29">
        <v>348</v>
      </c>
      <c r="F29" t="s">
        <v>10</v>
      </c>
      <c r="G29" t="s">
        <v>200</v>
      </c>
      <c r="H29" t="s">
        <v>194</v>
      </c>
      <c r="I29" t="s">
        <v>227</v>
      </c>
      <c r="J29" s="12">
        <v>309</v>
      </c>
    </row>
    <row r="30" spans="1:10" x14ac:dyDescent="0.25">
      <c r="A30" s="11">
        <v>202601</v>
      </c>
      <c r="B30" s="1">
        <v>46071</v>
      </c>
      <c r="C30">
        <v>1</v>
      </c>
      <c r="D30">
        <v>262</v>
      </c>
      <c r="E30">
        <v>350</v>
      </c>
      <c r="F30" t="s">
        <v>14</v>
      </c>
      <c r="G30" t="s">
        <v>9</v>
      </c>
      <c r="H30" t="s">
        <v>201</v>
      </c>
      <c r="I30" t="s">
        <v>228</v>
      </c>
      <c r="J30" s="12">
        <v>310</v>
      </c>
    </row>
    <row r="31" spans="1:10" x14ac:dyDescent="0.25">
      <c r="A31" s="11">
        <v>202601</v>
      </c>
      <c r="B31" s="1">
        <v>46071</v>
      </c>
      <c r="C31">
        <v>1</v>
      </c>
      <c r="D31">
        <v>352</v>
      </c>
      <c r="E31">
        <v>354</v>
      </c>
      <c r="F31" t="s">
        <v>14</v>
      </c>
      <c r="G31" t="s">
        <v>192</v>
      </c>
      <c r="H31" t="s">
        <v>203</v>
      </c>
      <c r="I31" t="s">
        <v>229</v>
      </c>
      <c r="J31" s="12">
        <v>311</v>
      </c>
    </row>
    <row r="32" spans="1:10" x14ac:dyDescent="0.25">
      <c r="A32" s="11">
        <v>202601</v>
      </c>
      <c r="B32" s="1">
        <v>46078</v>
      </c>
      <c r="C32">
        <v>1</v>
      </c>
      <c r="D32">
        <v>349</v>
      </c>
      <c r="E32">
        <v>262</v>
      </c>
      <c r="F32" t="s">
        <v>8</v>
      </c>
      <c r="G32" t="s">
        <v>198</v>
      </c>
      <c r="H32" t="s">
        <v>9</v>
      </c>
      <c r="I32" t="s">
        <v>230</v>
      </c>
      <c r="J32" s="12">
        <v>312</v>
      </c>
    </row>
    <row r="33" spans="1:10" x14ac:dyDescent="0.25">
      <c r="A33" s="11">
        <v>202601</v>
      </c>
      <c r="B33" s="1">
        <v>46078</v>
      </c>
      <c r="C33">
        <v>1</v>
      </c>
      <c r="D33">
        <v>341</v>
      </c>
      <c r="E33">
        <v>352</v>
      </c>
      <c r="F33" t="s">
        <v>8</v>
      </c>
      <c r="G33" t="s">
        <v>98</v>
      </c>
      <c r="H33" t="s">
        <v>192</v>
      </c>
      <c r="I33" t="s">
        <v>231</v>
      </c>
      <c r="J33" s="12">
        <v>313</v>
      </c>
    </row>
    <row r="34" spans="1:10" x14ac:dyDescent="0.25">
      <c r="A34" s="11">
        <v>202601</v>
      </c>
      <c r="B34" s="1">
        <v>46078</v>
      </c>
      <c r="C34">
        <v>1</v>
      </c>
      <c r="D34">
        <v>350</v>
      </c>
      <c r="E34">
        <v>351</v>
      </c>
      <c r="F34" t="s">
        <v>15</v>
      </c>
      <c r="G34" t="s">
        <v>201</v>
      </c>
      <c r="H34" t="s">
        <v>196</v>
      </c>
      <c r="I34" t="s">
        <v>232</v>
      </c>
      <c r="J34" s="12">
        <v>314</v>
      </c>
    </row>
    <row r="35" spans="1:10" x14ac:dyDescent="0.25">
      <c r="A35" s="11">
        <v>202601</v>
      </c>
      <c r="B35" s="1">
        <v>46078</v>
      </c>
      <c r="C35">
        <v>1</v>
      </c>
      <c r="D35">
        <v>353</v>
      </c>
      <c r="E35">
        <v>348</v>
      </c>
      <c r="F35" t="s">
        <v>10</v>
      </c>
      <c r="G35" t="s">
        <v>204</v>
      </c>
      <c r="H35" t="s">
        <v>194</v>
      </c>
      <c r="I35" t="s">
        <v>233</v>
      </c>
      <c r="J35" s="12">
        <v>315</v>
      </c>
    </row>
    <row r="36" spans="1:10" x14ac:dyDescent="0.25">
      <c r="A36" s="11">
        <v>202601</v>
      </c>
      <c r="B36" s="1">
        <v>46078</v>
      </c>
      <c r="C36">
        <v>1</v>
      </c>
      <c r="D36">
        <v>318</v>
      </c>
      <c r="E36">
        <v>338</v>
      </c>
      <c r="F36" t="s">
        <v>12</v>
      </c>
      <c r="G36" t="s">
        <v>11</v>
      </c>
      <c r="H36" t="s">
        <v>13</v>
      </c>
      <c r="I36" t="s">
        <v>234</v>
      </c>
      <c r="J36" s="12">
        <v>316</v>
      </c>
    </row>
    <row r="37" spans="1:10" x14ac:dyDescent="0.25">
      <c r="A37" s="11">
        <v>202601</v>
      </c>
      <c r="B37" s="1">
        <v>46078</v>
      </c>
      <c r="C37">
        <v>1</v>
      </c>
      <c r="D37">
        <v>354</v>
      </c>
      <c r="E37">
        <v>337</v>
      </c>
      <c r="F37" t="s">
        <v>14</v>
      </c>
      <c r="G37" t="s">
        <v>203</v>
      </c>
      <c r="H37" t="s">
        <v>200</v>
      </c>
      <c r="I37" t="s">
        <v>235</v>
      </c>
      <c r="J37" s="12">
        <v>317</v>
      </c>
    </row>
    <row r="38" spans="1:10" x14ac:dyDescent="0.25">
      <c r="A38" s="11">
        <v>202601</v>
      </c>
      <c r="B38" s="1">
        <v>46085</v>
      </c>
      <c r="C38">
        <v>1</v>
      </c>
      <c r="D38">
        <v>351</v>
      </c>
      <c r="E38">
        <v>349</v>
      </c>
      <c r="F38" t="s">
        <v>8</v>
      </c>
      <c r="G38" t="s">
        <v>196</v>
      </c>
      <c r="H38" t="s">
        <v>198</v>
      </c>
      <c r="I38" t="s">
        <v>236</v>
      </c>
      <c r="J38" s="12">
        <v>318</v>
      </c>
    </row>
    <row r="39" spans="1:10" x14ac:dyDescent="0.25">
      <c r="A39" s="11">
        <v>202601</v>
      </c>
      <c r="B39" s="1">
        <v>46085</v>
      </c>
      <c r="C39">
        <v>1</v>
      </c>
      <c r="D39">
        <v>338</v>
      </c>
      <c r="E39">
        <v>352</v>
      </c>
      <c r="F39" t="s">
        <v>8</v>
      </c>
      <c r="G39" t="s">
        <v>13</v>
      </c>
      <c r="H39" t="s">
        <v>192</v>
      </c>
      <c r="I39" t="s">
        <v>237</v>
      </c>
      <c r="J39" s="12">
        <v>319</v>
      </c>
    </row>
    <row r="40" spans="1:10" x14ac:dyDescent="0.25">
      <c r="A40" s="11">
        <v>202601</v>
      </c>
      <c r="B40" s="1">
        <v>46085</v>
      </c>
      <c r="C40">
        <v>1</v>
      </c>
      <c r="D40">
        <v>262</v>
      </c>
      <c r="E40">
        <v>348</v>
      </c>
      <c r="F40" t="s">
        <v>10</v>
      </c>
      <c r="G40" t="s">
        <v>9</v>
      </c>
      <c r="H40" t="s">
        <v>194</v>
      </c>
      <c r="I40" t="s">
        <v>238</v>
      </c>
      <c r="J40" s="12">
        <v>320</v>
      </c>
    </row>
    <row r="41" spans="1:10" x14ac:dyDescent="0.25">
      <c r="A41" s="11">
        <v>202601</v>
      </c>
      <c r="B41" s="1">
        <v>46085</v>
      </c>
      <c r="C41">
        <v>1</v>
      </c>
      <c r="D41">
        <v>341</v>
      </c>
      <c r="E41">
        <v>354</v>
      </c>
      <c r="F41" t="s">
        <v>14</v>
      </c>
      <c r="G41" t="s">
        <v>98</v>
      </c>
      <c r="H41" t="s">
        <v>203</v>
      </c>
      <c r="I41" t="s">
        <v>239</v>
      </c>
      <c r="J41" s="12">
        <v>321</v>
      </c>
    </row>
    <row r="42" spans="1:10" x14ac:dyDescent="0.25">
      <c r="A42" s="11">
        <v>202601</v>
      </c>
      <c r="B42" s="1">
        <v>46085</v>
      </c>
      <c r="C42">
        <v>1</v>
      </c>
      <c r="D42">
        <v>318</v>
      </c>
      <c r="E42">
        <v>350</v>
      </c>
      <c r="F42" t="s">
        <v>14</v>
      </c>
      <c r="G42" t="s">
        <v>11</v>
      </c>
      <c r="H42" t="s">
        <v>201</v>
      </c>
      <c r="I42" t="s">
        <v>240</v>
      </c>
      <c r="J42" s="12">
        <v>322</v>
      </c>
    </row>
    <row r="43" spans="1:10" x14ac:dyDescent="0.25">
      <c r="A43" s="11">
        <v>202601</v>
      </c>
      <c r="B43" s="1">
        <v>46085</v>
      </c>
      <c r="C43">
        <v>1</v>
      </c>
      <c r="D43">
        <v>353</v>
      </c>
      <c r="E43">
        <v>337</v>
      </c>
      <c r="F43" t="s">
        <v>14</v>
      </c>
      <c r="G43" t="s">
        <v>204</v>
      </c>
      <c r="H43" t="s">
        <v>200</v>
      </c>
      <c r="I43" t="s">
        <v>241</v>
      </c>
      <c r="J43" s="12">
        <v>323</v>
      </c>
    </row>
    <row r="44" spans="1:10" x14ac:dyDescent="0.25">
      <c r="A44" s="11">
        <v>202601</v>
      </c>
      <c r="B44" s="1">
        <v>46092</v>
      </c>
      <c r="C44">
        <v>1</v>
      </c>
      <c r="D44">
        <v>353</v>
      </c>
      <c r="E44">
        <v>262</v>
      </c>
      <c r="F44" t="s">
        <v>8</v>
      </c>
      <c r="G44" t="s">
        <v>204</v>
      </c>
      <c r="H44" t="s">
        <v>9</v>
      </c>
      <c r="I44" t="s">
        <v>242</v>
      </c>
      <c r="J44" s="12">
        <v>324</v>
      </c>
    </row>
    <row r="45" spans="1:10" x14ac:dyDescent="0.25">
      <c r="A45" s="11">
        <v>202601</v>
      </c>
      <c r="B45" s="1">
        <v>46092</v>
      </c>
      <c r="C45">
        <v>1</v>
      </c>
      <c r="D45">
        <v>350</v>
      </c>
      <c r="E45">
        <v>352</v>
      </c>
      <c r="F45" t="s">
        <v>8</v>
      </c>
      <c r="G45" t="s">
        <v>201</v>
      </c>
      <c r="H45" t="s">
        <v>192</v>
      </c>
      <c r="I45" t="s">
        <v>243</v>
      </c>
      <c r="J45" s="12">
        <v>325</v>
      </c>
    </row>
    <row r="46" spans="1:10" x14ac:dyDescent="0.25">
      <c r="A46" s="11">
        <v>202601</v>
      </c>
      <c r="B46" s="1">
        <v>46092</v>
      </c>
      <c r="C46">
        <v>1</v>
      </c>
      <c r="D46">
        <v>348</v>
      </c>
      <c r="E46">
        <v>351</v>
      </c>
      <c r="F46" t="s">
        <v>15</v>
      </c>
      <c r="G46" t="s">
        <v>194</v>
      </c>
      <c r="H46" t="s">
        <v>196</v>
      </c>
      <c r="I46" t="s">
        <v>244</v>
      </c>
      <c r="J46" s="12">
        <v>326</v>
      </c>
    </row>
    <row r="47" spans="1:10" x14ac:dyDescent="0.25">
      <c r="A47" s="11">
        <v>202601</v>
      </c>
      <c r="B47" s="1">
        <v>46092</v>
      </c>
      <c r="C47">
        <v>1</v>
      </c>
      <c r="D47">
        <v>349</v>
      </c>
      <c r="E47">
        <v>318</v>
      </c>
      <c r="F47" t="s">
        <v>10</v>
      </c>
      <c r="G47" t="s">
        <v>198</v>
      </c>
      <c r="H47" t="s">
        <v>11</v>
      </c>
      <c r="I47" t="s">
        <v>245</v>
      </c>
      <c r="J47" s="12">
        <v>327</v>
      </c>
    </row>
    <row r="48" spans="1:10" x14ac:dyDescent="0.25">
      <c r="A48" s="11">
        <v>202601</v>
      </c>
      <c r="B48" s="1">
        <v>46092</v>
      </c>
      <c r="C48">
        <v>1</v>
      </c>
      <c r="D48">
        <v>354</v>
      </c>
      <c r="E48">
        <v>338</v>
      </c>
      <c r="F48" t="s">
        <v>12</v>
      </c>
      <c r="G48" t="s">
        <v>203</v>
      </c>
      <c r="H48" t="s">
        <v>13</v>
      </c>
      <c r="I48" t="s">
        <v>246</v>
      </c>
      <c r="J48" s="12">
        <v>328</v>
      </c>
    </row>
    <row r="49" spans="1:10" x14ac:dyDescent="0.25">
      <c r="A49" s="11">
        <v>202601</v>
      </c>
      <c r="B49" s="1">
        <v>46092</v>
      </c>
      <c r="C49">
        <v>1</v>
      </c>
      <c r="D49">
        <v>341</v>
      </c>
      <c r="E49">
        <v>337</v>
      </c>
      <c r="F49" t="s">
        <v>14</v>
      </c>
      <c r="G49" t="s">
        <v>98</v>
      </c>
      <c r="H49" t="s">
        <v>200</v>
      </c>
      <c r="I49" t="s">
        <v>247</v>
      </c>
      <c r="J49" s="12">
        <v>329</v>
      </c>
    </row>
    <row r="50" spans="1:10" x14ac:dyDescent="0.25">
      <c r="A50" s="11">
        <v>202601</v>
      </c>
      <c r="B50" s="1">
        <v>46099</v>
      </c>
      <c r="C50">
        <v>1</v>
      </c>
      <c r="D50">
        <v>337</v>
      </c>
      <c r="E50">
        <v>262</v>
      </c>
      <c r="F50" t="s">
        <v>8</v>
      </c>
      <c r="G50" t="s">
        <v>200</v>
      </c>
      <c r="H50" t="s">
        <v>9</v>
      </c>
      <c r="I50" t="s">
        <v>248</v>
      </c>
      <c r="J50" s="12">
        <v>330</v>
      </c>
    </row>
    <row r="51" spans="1:10" x14ac:dyDescent="0.25">
      <c r="A51" s="11">
        <v>202601</v>
      </c>
      <c r="B51" s="1">
        <v>46099</v>
      </c>
      <c r="C51">
        <v>1</v>
      </c>
      <c r="D51">
        <v>338</v>
      </c>
      <c r="E51">
        <v>341</v>
      </c>
      <c r="F51" t="s">
        <v>8</v>
      </c>
      <c r="G51" t="s">
        <v>13</v>
      </c>
      <c r="H51" t="s">
        <v>98</v>
      </c>
      <c r="I51" t="s">
        <v>249</v>
      </c>
      <c r="J51" s="12">
        <v>331</v>
      </c>
    </row>
    <row r="52" spans="1:10" x14ac:dyDescent="0.25">
      <c r="A52" s="11">
        <v>202601</v>
      </c>
      <c r="B52" s="1">
        <v>46099</v>
      </c>
      <c r="C52">
        <v>1</v>
      </c>
      <c r="D52">
        <v>352</v>
      </c>
      <c r="E52">
        <v>349</v>
      </c>
      <c r="F52" t="s">
        <v>8</v>
      </c>
      <c r="G52" t="s">
        <v>192</v>
      </c>
      <c r="H52" t="s">
        <v>198</v>
      </c>
      <c r="I52" t="s">
        <v>250</v>
      </c>
      <c r="J52" s="12">
        <v>332</v>
      </c>
    </row>
    <row r="53" spans="1:10" x14ac:dyDescent="0.25">
      <c r="A53" s="11">
        <v>202601</v>
      </c>
      <c r="B53" s="1">
        <v>46099</v>
      </c>
      <c r="C53">
        <v>1</v>
      </c>
      <c r="D53">
        <v>348</v>
      </c>
      <c r="E53">
        <v>318</v>
      </c>
      <c r="F53" t="s">
        <v>10</v>
      </c>
      <c r="G53" t="s">
        <v>194</v>
      </c>
      <c r="H53" t="s">
        <v>11</v>
      </c>
      <c r="I53" t="s">
        <v>251</v>
      </c>
      <c r="J53" s="12">
        <v>333</v>
      </c>
    </row>
    <row r="54" spans="1:10" x14ac:dyDescent="0.25">
      <c r="A54" s="11">
        <v>202601</v>
      </c>
      <c r="B54" s="1">
        <v>46099</v>
      </c>
      <c r="C54">
        <v>1</v>
      </c>
      <c r="D54">
        <v>350</v>
      </c>
      <c r="E54">
        <v>354</v>
      </c>
      <c r="F54" t="s">
        <v>14</v>
      </c>
      <c r="G54" t="s">
        <v>201</v>
      </c>
      <c r="H54" t="s">
        <v>203</v>
      </c>
      <c r="I54" t="s">
        <v>252</v>
      </c>
      <c r="J54" s="12">
        <v>334</v>
      </c>
    </row>
    <row r="55" spans="1:10" x14ac:dyDescent="0.25">
      <c r="A55" s="11">
        <v>202601</v>
      </c>
      <c r="B55" s="1">
        <v>46099</v>
      </c>
      <c r="C55">
        <v>1</v>
      </c>
      <c r="D55">
        <v>351</v>
      </c>
      <c r="E55">
        <v>353</v>
      </c>
      <c r="F55" t="s">
        <v>14</v>
      </c>
      <c r="G55" t="s">
        <v>196</v>
      </c>
      <c r="H55" t="s">
        <v>204</v>
      </c>
      <c r="I55" t="s">
        <v>253</v>
      </c>
      <c r="J55" s="12">
        <v>335</v>
      </c>
    </row>
    <row r="56" spans="1:10" x14ac:dyDescent="0.25">
      <c r="A56" s="11">
        <v>202601</v>
      </c>
      <c r="B56" s="1">
        <v>46106</v>
      </c>
      <c r="C56">
        <v>1</v>
      </c>
      <c r="D56">
        <v>350</v>
      </c>
      <c r="E56">
        <v>341</v>
      </c>
      <c r="F56" t="s">
        <v>8</v>
      </c>
      <c r="G56" t="s">
        <v>201</v>
      </c>
      <c r="H56" t="s">
        <v>98</v>
      </c>
      <c r="I56" t="s">
        <v>254</v>
      </c>
      <c r="J56" s="12">
        <v>336</v>
      </c>
    </row>
    <row r="57" spans="1:10" x14ac:dyDescent="0.25">
      <c r="A57" s="11">
        <v>202601</v>
      </c>
      <c r="B57" s="1">
        <v>46106</v>
      </c>
      <c r="C57">
        <v>1</v>
      </c>
      <c r="D57">
        <v>348</v>
      </c>
      <c r="E57">
        <v>352</v>
      </c>
      <c r="F57" t="s">
        <v>8</v>
      </c>
      <c r="G57" t="s">
        <v>194</v>
      </c>
      <c r="H57" t="s">
        <v>192</v>
      </c>
      <c r="I57" t="s">
        <v>255</v>
      </c>
      <c r="J57" s="12">
        <v>337</v>
      </c>
    </row>
    <row r="58" spans="1:10" x14ac:dyDescent="0.25">
      <c r="A58" s="11">
        <v>202601</v>
      </c>
      <c r="B58" s="1">
        <v>46106</v>
      </c>
      <c r="C58">
        <v>1</v>
      </c>
      <c r="D58">
        <v>262</v>
      </c>
      <c r="E58">
        <v>351</v>
      </c>
      <c r="F58" t="s">
        <v>15</v>
      </c>
      <c r="G58" t="s">
        <v>9</v>
      </c>
      <c r="H58" t="s">
        <v>196</v>
      </c>
      <c r="I58" t="s">
        <v>256</v>
      </c>
      <c r="J58" s="12">
        <v>338</v>
      </c>
    </row>
    <row r="59" spans="1:10" x14ac:dyDescent="0.25">
      <c r="A59" s="11">
        <v>202601</v>
      </c>
      <c r="B59" s="1">
        <v>46106</v>
      </c>
      <c r="C59">
        <v>1</v>
      </c>
      <c r="D59">
        <v>353</v>
      </c>
      <c r="E59">
        <v>318</v>
      </c>
      <c r="F59" t="s">
        <v>10</v>
      </c>
      <c r="G59" t="s">
        <v>204</v>
      </c>
      <c r="H59" t="s">
        <v>11</v>
      </c>
      <c r="I59" t="s">
        <v>257</v>
      </c>
      <c r="J59" s="12">
        <v>339</v>
      </c>
    </row>
    <row r="60" spans="1:10" x14ac:dyDescent="0.25">
      <c r="A60" s="11">
        <v>202601</v>
      </c>
      <c r="B60" s="1">
        <v>46106</v>
      </c>
      <c r="C60">
        <v>1</v>
      </c>
      <c r="D60">
        <v>337</v>
      </c>
      <c r="E60">
        <v>338</v>
      </c>
      <c r="F60" t="s">
        <v>12</v>
      </c>
      <c r="G60" t="s">
        <v>200</v>
      </c>
      <c r="H60" t="s">
        <v>13</v>
      </c>
      <c r="I60" t="s">
        <v>258</v>
      </c>
      <c r="J60" s="12">
        <v>340</v>
      </c>
    </row>
    <row r="61" spans="1:10" x14ac:dyDescent="0.25">
      <c r="A61" s="11">
        <v>202601</v>
      </c>
      <c r="B61" s="1">
        <v>46106</v>
      </c>
      <c r="C61">
        <v>1</v>
      </c>
      <c r="D61">
        <v>349</v>
      </c>
      <c r="E61">
        <v>354</v>
      </c>
      <c r="F61" t="s">
        <v>14</v>
      </c>
      <c r="G61" t="s">
        <v>198</v>
      </c>
      <c r="H61" t="s">
        <v>203</v>
      </c>
      <c r="I61" t="s">
        <v>259</v>
      </c>
      <c r="J61" s="12">
        <v>341</v>
      </c>
    </row>
    <row r="62" spans="1:10" x14ac:dyDescent="0.25">
      <c r="A62" s="11">
        <v>202601</v>
      </c>
      <c r="B62" s="1">
        <v>46113</v>
      </c>
      <c r="C62">
        <v>1</v>
      </c>
      <c r="D62">
        <v>318</v>
      </c>
      <c r="E62">
        <v>262</v>
      </c>
      <c r="F62" t="s">
        <v>8</v>
      </c>
      <c r="G62" t="s">
        <v>11</v>
      </c>
      <c r="H62" t="s">
        <v>9</v>
      </c>
      <c r="I62" t="s">
        <v>260</v>
      </c>
      <c r="J62" s="12">
        <v>342</v>
      </c>
    </row>
    <row r="63" spans="1:10" x14ac:dyDescent="0.25">
      <c r="A63" s="11">
        <v>202601</v>
      </c>
      <c r="B63" s="1">
        <v>46113</v>
      </c>
      <c r="C63">
        <v>1</v>
      </c>
      <c r="D63">
        <v>341</v>
      </c>
      <c r="E63">
        <v>349</v>
      </c>
      <c r="F63" t="s">
        <v>8</v>
      </c>
      <c r="G63" t="s">
        <v>98</v>
      </c>
      <c r="H63" t="s">
        <v>198</v>
      </c>
      <c r="I63" t="s">
        <v>261</v>
      </c>
      <c r="J63" s="12">
        <v>343</v>
      </c>
    </row>
    <row r="64" spans="1:10" x14ac:dyDescent="0.25">
      <c r="A64" s="11">
        <v>202601</v>
      </c>
      <c r="B64" s="1">
        <v>46113</v>
      </c>
      <c r="C64">
        <v>1</v>
      </c>
      <c r="D64">
        <v>337</v>
      </c>
      <c r="E64">
        <v>351</v>
      </c>
      <c r="F64" t="s">
        <v>15</v>
      </c>
      <c r="G64" t="s">
        <v>200</v>
      </c>
      <c r="H64" t="s">
        <v>196</v>
      </c>
      <c r="I64" t="s">
        <v>262</v>
      </c>
      <c r="J64" s="12">
        <v>344</v>
      </c>
    </row>
    <row r="65" spans="1:10" x14ac:dyDescent="0.25">
      <c r="A65" s="11">
        <v>202601</v>
      </c>
      <c r="B65" s="1">
        <v>46113</v>
      </c>
      <c r="C65">
        <v>1</v>
      </c>
      <c r="D65">
        <v>354</v>
      </c>
      <c r="E65">
        <v>348</v>
      </c>
      <c r="F65" t="s">
        <v>10</v>
      </c>
      <c r="G65" t="s">
        <v>203</v>
      </c>
      <c r="H65" t="s">
        <v>194</v>
      </c>
      <c r="I65" t="s">
        <v>263</v>
      </c>
      <c r="J65" s="12">
        <v>345</v>
      </c>
    </row>
    <row r="66" spans="1:10" x14ac:dyDescent="0.25">
      <c r="A66" s="11">
        <v>202601</v>
      </c>
      <c r="B66" s="1">
        <v>46113</v>
      </c>
      <c r="C66">
        <v>1</v>
      </c>
      <c r="D66">
        <v>352</v>
      </c>
      <c r="E66">
        <v>353</v>
      </c>
      <c r="F66" t="s">
        <v>14</v>
      </c>
      <c r="G66" t="s">
        <v>192</v>
      </c>
      <c r="H66" t="s">
        <v>204</v>
      </c>
      <c r="I66" t="s">
        <v>264</v>
      </c>
      <c r="J66" s="12">
        <v>346</v>
      </c>
    </row>
    <row r="67" spans="1:10" x14ac:dyDescent="0.25">
      <c r="A67" s="11">
        <v>202601</v>
      </c>
      <c r="B67" s="1">
        <v>46113</v>
      </c>
      <c r="C67">
        <v>1</v>
      </c>
      <c r="D67">
        <v>338</v>
      </c>
      <c r="E67">
        <v>350</v>
      </c>
      <c r="F67" t="s">
        <v>14</v>
      </c>
      <c r="G67" t="s">
        <v>13</v>
      </c>
      <c r="H67" t="s">
        <v>201</v>
      </c>
      <c r="I67" t="s">
        <v>265</v>
      </c>
      <c r="J67" s="12">
        <v>347</v>
      </c>
    </row>
    <row r="68" spans="1:10" x14ac:dyDescent="0.25">
      <c r="A68" s="11">
        <v>202601</v>
      </c>
      <c r="B68" s="1">
        <v>46120</v>
      </c>
      <c r="C68">
        <v>1</v>
      </c>
      <c r="D68">
        <v>341</v>
      </c>
      <c r="E68">
        <v>262</v>
      </c>
      <c r="F68" t="s">
        <v>8</v>
      </c>
      <c r="G68" t="s">
        <v>98</v>
      </c>
      <c r="H68" t="s">
        <v>9</v>
      </c>
      <c r="I68" t="s">
        <v>266</v>
      </c>
      <c r="J68" s="12">
        <v>348</v>
      </c>
    </row>
    <row r="69" spans="1:10" x14ac:dyDescent="0.25">
      <c r="A69" s="11">
        <v>202601</v>
      </c>
      <c r="B69" s="1">
        <v>46120</v>
      </c>
      <c r="C69">
        <v>1</v>
      </c>
      <c r="D69">
        <v>337</v>
      </c>
      <c r="E69">
        <v>348</v>
      </c>
      <c r="F69" t="s">
        <v>10</v>
      </c>
      <c r="G69" t="s">
        <v>200</v>
      </c>
      <c r="H69" t="s">
        <v>194</v>
      </c>
      <c r="I69" t="s">
        <v>267</v>
      </c>
      <c r="J69" s="12">
        <v>349</v>
      </c>
    </row>
    <row r="70" spans="1:10" x14ac:dyDescent="0.25">
      <c r="A70" s="11">
        <v>202601</v>
      </c>
      <c r="B70" s="1">
        <v>46120</v>
      </c>
      <c r="C70">
        <v>1</v>
      </c>
      <c r="D70">
        <v>352</v>
      </c>
      <c r="E70">
        <v>338</v>
      </c>
      <c r="F70" t="s">
        <v>12</v>
      </c>
      <c r="G70" t="s">
        <v>192</v>
      </c>
      <c r="H70" t="s">
        <v>13</v>
      </c>
      <c r="I70" t="s">
        <v>268</v>
      </c>
      <c r="J70" s="12">
        <v>350</v>
      </c>
    </row>
    <row r="71" spans="1:10" x14ac:dyDescent="0.25">
      <c r="A71" s="11">
        <v>202601</v>
      </c>
      <c r="B71" s="1">
        <v>46120</v>
      </c>
      <c r="C71">
        <v>1</v>
      </c>
      <c r="D71">
        <v>318</v>
      </c>
      <c r="E71">
        <v>354</v>
      </c>
      <c r="F71" t="s">
        <v>14</v>
      </c>
      <c r="G71" t="s">
        <v>11</v>
      </c>
      <c r="H71" t="s">
        <v>203</v>
      </c>
      <c r="I71" t="s">
        <v>269</v>
      </c>
      <c r="J71" s="12">
        <v>351</v>
      </c>
    </row>
    <row r="72" spans="1:10" x14ac:dyDescent="0.25">
      <c r="A72" s="11">
        <v>202601</v>
      </c>
      <c r="B72" s="1">
        <v>46120</v>
      </c>
      <c r="C72">
        <v>1</v>
      </c>
      <c r="D72">
        <v>349</v>
      </c>
      <c r="E72">
        <v>350</v>
      </c>
      <c r="F72" t="s">
        <v>14</v>
      </c>
      <c r="G72" t="s">
        <v>198</v>
      </c>
      <c r="H72" t="s">
        <v>201</v>
      </c>
      <c r="I72" t="s">
        <v>270</v>
      </c>
      <c r="J72" s="12">
        <v>352</v>
      </c>
    </row>
    <row r="73" spans="1:10" x14ac:dyDescent="0.25">
      <c r="A73" s="11">
        <v>202601</v>
      </c>
      <c r="B73" s="1">
        <v>46120</v>
      </c>
      <c r="C73">
        <v>1</v>
      </c>
      <c r="D73">
        <v>351</v>
      </c>
      <c r="E73">
        <v>353</v>
      </c>
      <c r="F73" t="s">
        <v>14</v>
      </c>
      <c r="G73" t="s">
        <v>196</v>
      </c>
      <c r="H73" t="s">
        <v>204</v>
      </c>
      <c r="I73" t="s">
        <v>271</v>
      </c>
      <c r="J73" s="12">
        <v>353</v>
      </c>
    </row>
    <row r="74" spans="1:10" x14ac:dyDescent="0.25">
      <c r="A74" s="11">
        <v>202601</v>
      </c>
      <c r="B74" s="1">
        <v>46127</v>
      </c>
      <c r="C74">
        <v>1</v>
      </c>
      <c r="D74">
        <v>318</v>
      </c>
      <c r="E74">
        <v>262</v>
      </c>
      <c r="F74" t="s">
        <v>8</v>
      </c>
      <c r="G74" t="s">
        <v>11</v>
      </c>
      <c r="H74" t="s">
        <v>9</v>
      </c>
      <c r="I74" t="s">
        <v>272</v>
      </c>
      <c r="J74" s="12">
        <v>354</v>
      </c>
    </row>
    <row r="75" spans="1:10" x14ac:dyDescent="0.25">
      <c r="A75" s="11">
        <v>202601</v>
      </c>
      <c r="B75" s="1">
        <v>46127</v>
      </c>
      <c r="C75">
        <v>1</v>
      </c>
      <c r="D75">
        <v>354</v>
      </c>
      <c r="E75">
        <v>341</v>
      </c>
      <c r="F75" t="s">
        <v>8</v>
      </c>
      <c r="G75" t="s">
        <v>203</v>
      </c>
      <c r="H75" t="s">
        <v>98</v>
      </c>
      <c r="I75" t="s">
        <v>273</v>
      </c>
      <c r="J75" s="12">
        <v>355</v>
      </c>
    </row>
    <row r="76" spans="1:10" x14ac:dyDescent="0.25">
      <c r="A76" s="11">
        <v>202601</v>
      </c>
      <c r="B76" s="1">
        <v>46127</v>
      </c>
      <c r="C76">
        <v>1</v>
      </c>
      <c r="D76">
        <v>353</v>
      </c>
      <c r="E76">
        <v>352</v>
      </c>
      <c r="F76" t="s">
        <v>8</v>
      </c>
      <c r="G76" t="s">
        <v>204</v>
      </c>
      <c r="H76" t="s">
        <v>192</v>
      </c>
      <c r="I76" t="s">
        <v>274</v>
      </c>
      <c r="J76" s="12">
        <v>356</v>
      </c>
    </row>
    <row r="77" spans="1:10" x14ac:dyDescent="0.25">
      <c r="A77" s="11">
        <v>202601</v>
      </c>
      <c r="B77" s="1">
        <v>46127</v>
      </c>
      <c r="C77">
        <v>1</v>
      </c>
      <c r="D77">
        <v>338</v>
      </c>
      <c r="E77">
        <v>351</v>
      </c>
      <c r="F77" t="s">
        <v>15</v>
      </c>
      <c r="G77" t="s">
        <v>13</v>
      </c>
      <c r="H77" t="s">
        <v>196</v>
      </c>
      <c r="I77" t="s">
        <v>275</v>
      </c>
      <c r="J77" s="12">
        <v>357</v>
      </c>
    </row>
    <row r="78" spans="1:10" x14ac:dyDescent="0.25">
      <c r="A78" s="11">
        <v>202601</v>
      </c>
      <c r="B78" s="1">
        <v>46127</v>
      </c>
      <c r="C78">
        <v>1</v>
      </c>
      <c r="D78">
        <v>349</v>
      </c>
      <c r="E78">
        <v>348</v>
      </c>
      <c r="F78" t="s">
        <v>10</v>
      </c>
      <c r="G78" t="s">
        <v>198</v>
      </c>
      <c r="H78" t="s">
        <v>194</v>
      </c>
      <c r="I78" t="s">
        <v>276</v>
      </c>
      <c r="J78" s="12">
        <v>358</v>
      </c>
    </row>
    <row r="79" spans="1:10" x14ac:dyDescent="0.25">
      <c r="A79" s="11">
        <v>202601</v>
      </c>
      <c r="B79" s="1">
        <v>46127</v>
      </c>
      <c r="C79">
        <v>1</v>
      </c>
      <c r="D79">
        <v>350</v>
      </c>
      <c r="E79">
        <v>337</v>
      </c>
      <c r="F79" t="s">
        <v>14</v>
      </c>
      <c r="G79" t="s">
        <v>201</v>
      </c>
      <c r="H79" t="s">
        <v>200</v>
      </c>
      <c r="I79" t="s">
        <v>277</v>
      </c>
      <c r="J79" s="12">
        <v>359</v>
      </c>
    </row>
    <row r="80" spans="1:10" x14ac:dyDescent="0.25">
      <c r="A80" s="11">
        <v>202601</v>
      </c>
      <c r="B80" s="1">
        <v>46134</v>
      </c>
      <c r="C80">
        <v>1</v>
      </c>
      <c r="D80">
        <v>351</v>
      </c>
      <c r="E80">
        <v>352</v>
      </c>
      <c r="F80" t="s">
        <v>8</v>
      </c>
      <c r="G80" t="s">
        <v>196</v>
      </c>
      <c r="H80" t="s">
        <v>192</v>
      </c>
      <c r="I80" t="s">
        <v>278</v>
      </c>
      <c r="J80" s="12">
        <v>360</v>
      </c>
    </row>
    <row r="81" spans="1:10" x14ac:dyDescent="0.25">
      <c r="A81" s="11">
        <v>202601</v>
      </c>
      <c r="B81" s="1">
        <v>46134</v>
      </c>
      <c r="C81">
        <v>1</v>
      </c>
      <c r="D81">
        <v>341</v>
      </c>
      <c r="E81">
        <v>318</v>
      </c>
      <c r="F81" t="s">
        <v>10</v>
      </c>
      <c r="G81" t="s">
        <v>98</v>
      </c>
      <c r="H81" t="s">
        <v>11</v>
      </c>
      <c r="I81" t="s">
        <v>279</v>
      </c>
      <c r="J81" s="12">
        <v>361</v>
      </c>
    </row>
    <row r="82" spans="1:10" x14ac:dyDescent="0.25">
      <c r="A82" s="11">
        <v>202601</v>
      </c>
      <c r="B82" s="1">
        <v>46134</v>
      </c>
      <c r="C82">
        <v>1</v>
      </c>
      <c r="D82">
        <v>353</v>
      </c>
      <c r="E82">
        <v>338</v>
      </c>
      <c r="F82" t="s">
        <v>12</v>
      </c>
      <c r="G82" t="s">
        <v>204</v>
      </c>
      <c r="H82" t="s">
        <v>13</v>
      </c>
      <c r="I82" t="s">
        <v>280</v>
      </c>
      <c r="J82" s="12">
        <v>362</v>
      </c>
    </row>
    <row r="83" spans="1:10" x14ac:dyDescent="0.25">
      <c r="A83" s="11">
        <v>202601</v>
      </c>
      <c r="B83" s="1">
        <v>46134</v>
      </c>
      <c r="C83">
        <v>1</v>
      </c>
      <c r="D83">
        <v>262</v>
      </c>
      <c r="E83">
        <v>354</v>
      </c>
      <c r="F83" t="s">
        <v>14</v>
      </c>
      <c r="G83" t="s">
        <v>9</v>
      </c>
      <c r="H83" t="s">
        <v>203</v>
      </c>
      <c r="I83" t="s">
        <v>281</v>
      </c>
      <c r="J83" s="12">
        <v>363</v>
      </c>
    </row>
    <row r="84" spans="1:10" x14ac:dyDescent="0.25">
      <c r="A84" s="11">
        <v>202601</v>
      </c>
      <c r="B84" s="1">
        <v>46134</v>
      </c>
      <c r="C84">
        <v>1</v>
      </c>
      <c r="D84">
        <v>349</v>
      </c>
      <c r="E84">
        <v>337</v>
      </c>
      <c r="F84" t="s">
        <v>14</v>
      </c>
      <c r="G84" t="s">
        <v>198</v>
      </c>
      <c r="H84" t="s">
        <v>200</v>
      </c>
      <c r="I84" t="s">
        <v>282</v>
      </c>
      <c r="J84" s="12">
        <v>364</v>
      </c>
    </row>
    <row r="85" spans="1:10" x14ac:dyDescent="0.25">
      <c r="A85" s="11">
        <v>202601</v>
      </c>
      <c r="B85" s="1">
        <v>46134</v>
      </c>
      <c r="C85">
        <v>1</v>
      </c>
      <c r="D85">
        <v>348</v>
      </c>
      <c r="E85">
        <v>350</v>
      </c>
      <c r="F85" t="s">
        <v>14</v>
      </c>
      <c r="G85" t="s">
        <v>194</v>
      </c>
      <c r="H85" t="s">
        <v>201</v>
      </c>
      <c r="I85" t="s">
        <v>283</v>
      </c>
      <c r="J85" s="12">
        <v>365</v>
      </c>
    </row>
    <row r="86" spans="1:10" x14ac:dyDescent="0.25">
      <c r="B86" s="1"/>
      <c r="J86" s="12"/>
    </row>
    <row r="87" spans="1:10" x14ac:dyDescent="0.25">
      <c r="B87" s="1"/>
      <c r="J87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FEF5-2C38-4FC4-B40E-DFC4E1BCD014}">
  <dimension ref="A1:H56"/>
  <sheetViews>
    <sheetView tabSelected="1" workbookViewId="0">
      <pane ySplit="1" topLeftCell="A5" activePane="bottomLeft" state="frozen"/>
      <selection pane="bottomLeft" activeCell="C16" sqref="C16"/>
    </sheetView>
  </sheetViews>
  <sheetFormatPr defaultRowHeight="15" x14ac:dyDescent="0.25"/>
  <cols>
    <col min="3" max="3" width="25.5703125" bestFit="1" customWidth="1"/>
    <col min="4" max="4" width="19.42578125" bestFit="1" customWidth="1"/>
  </cols>
  <sheetData>
    <row r="1" spans="1:8" x14ac:dyDescent="0.25">
      <c r="A1" s="2" t="s">
        <v>32</v>
      </c>
      <c r="B1" s="2" t="s">
        <v>33</v>
      </c>
      <c r="C1" s="2" t="s">
        <v>34</v>
      </c>
      <c r="D1" s="2" t="s">
        <v>37</v>
      </c>
      <c r="E1" s="2" t="s">
        <v>54</v>
      </c>
      <c r="F1" s="2" t="s">
        <v>55</v>
      </c>
      <c r="G1" s="2" t="s">
        <v>99</v>
      </c>
      <c r="H1" s="2" t="s">
        <v>100</v>
      </c>
    </row>
    <row r="2" spans="1:8" x14ac:dyDescent="0.25">
      <c r="A2">
        <v>541</v>
      </c>
      <c r="B2">
        <v>1</v>
      </c>
      <c r="C2" t="s">
        <v>38</v>
      </c>
      <c r="D2" t="s">
        <v>39</v>
      </c>
    </row>
    <row r="3" spans="1:8" x14ac:dyDescent="0.25">
      <c r="A3">
        <v>548</v>
      </c>
      <c r="B3">
        <v>353</v>
      </c>
      <c r="C3" t="s">
        <v>350</v>
      </c>
      <c r="D3" t="s">
        <v>347</v>
      </c>
      <c r="E3" t="s">
        <v>106</v>
      </c>
      <c r="F3">
        <v>5</v>
      </c>
      <c r="G3" t="s">
        <v>107</v>
      </c>
      <c r="H3" t="s">
        <v>108</v>
      </c>
    </row>
    <row r="4" spans="1:8" x14ac:dyDescent="0.25">
      <c r="A4">
        <v>301</v>
      </c>
      <c r="B4">
        <v>352</v>
      </c>
      <c r="C4" t="s">
        <v>302</v>
      </c>
      <c r="D4" t="s">
        <v>300</v>
      </c>
      <c r="E4" t="s">
        <v>105</v>
      </c>
      <c r="F4">
        <v>6</v>
      </c>
      <c r="G4" t="s">
        <v>107</v>
      </c>
      <c r="H4" t="s">
        <v>109</v>
      </c>
    </row>
    <row r="5" spans="1:8" x14ac:dyDescent="0.25">
      <c r="A5">
        <v>526</v>
      </c>
      <c r="B5">
        <v>350</v>
      </c>
      <c r="C5" t="s">
        <v>321</v>
      </c>
      <c r="D5" t="s">
        <v>319</v>
      </c>
      <c r="E5" t="s">
        <v>101</v>
      </c>
      <c r="F5">
        <v>4</v>
      </c>
      <c r="G5" t="s">
        <v>110</v>
      </c>
      <c r="H5" t="s">
        <v>111</v>
      </c>
    </row>
    <row r="6" spans="1:8" x14ac:dyDescent="0.25">
      <c r="A6">
        <v>490</v>
      </c>
      <c r="B6">
        <v>350</v>
      </c>
      <c r="C6" t="s">
        <v>318</v>
      </c>
      <c r="D6" t="s">
        <v>319</v>
      </c>
      <c r="E6" t="s">
        <v>101</v>
      </c>
      <c r="F6">
        <v>4</v>
      </c>
      <c r="G6" t="s">
        <v>112</v>
      </c>
      <c r="H6" t="s">
        <v>113</v>
      </c>
    </row>
    <row r="7" spans="1:8" x14ac:dyDescent="0.25">
      <c r="A7">
        <v>421</v>
      </c>
      <c r="B7">
        <v>262</v>
      </c>
      <c r="C7" t="s">
        <v>298</v>
      </c>
      <c r="D7" t="s">
        <v>9</v>
      </c>
      <c r="E7" t="s">
        <v>103</v>
      </c>
      <c r="F7">
        <v>3</v>
      </c>
      <c r="G7" t="s">
        <v>114</v>
      </c>
      <c r="H7" t="s">
        <v>115</v>
      </c>
    </row>
    <row r="8" spans="1:8" x14ac:dyDescent="0.25">
      <c r="A8">
        <v>411</v>
      </c>
      <c r="B8">
        <v>338</v>
      </c>
      <c r="C8" t="s">
        <v>284</v>
      </c>
      <c r="D8" t="s">
        <v>13</v>
      </c>
      <c r="E8" t="s">
        <v>103</v>
      </c>
      <c r="F8">
        <v>3</v>
      </c>
      <c r="G8" t="s">
        <v>116</v>
      </c>
      <c r="H8" t="s">
        <v>117</v>
      </c>
    </row>
    <row r="9" spans="1:8" x14ac:dyDescent="0.25">
      <c r="A9">
        <v>410</v>
      </c>
      <c r="B9">
        <v>349</v>
      </c>
      <c r="C9" t="s">
        <v>312</v>
      </c>
      <c r="D9" t="s">
        <v>313</v>
      </c>
      <c r="E9" t="s">
        <v>103</v>
      </c>
      <c r="F9">
        <v>3</v>
      </c>
      <c r="G9" t="s">
        <v>116</v>
      </c>
      <c r="H9" t="s">
        <v>118</v>
      </c>
    </row>
    <row r="10" spans="1:8" x14ac:dyDescent="0.25">
      <c r="A10">
        <v>412</v>
      </c>
      <c r="B10">
        <v>338</v>
      </c>
      <c r="C10" t="s">
        <v>287</v>
      </c>
      <c r="D10" t="s">
        <v>13</v>
      </c>
      <c r="E10" t="s">
        <v>102</v>
      </c>
      <c r="F10">
        <v>2</v>
      </c>
      <c r="G10" t="s">
        <v>116</v>
      </c>
      <c r="H10" t="s">
        <v>288</v>
      </c>
    </row>
    <row r="11" spans="1:8" x14ac:dyDescent="0.25">
      <c r="A11">
        <v>509</v>
      </c>
      <c r="B11">
        <v>352</v>
      </c>
      <c r="C11" t="s">
        <v>299</v>
      </c>
      <c r="D11" t="s">
        <v>300</v>
      </c>
      <c r="E11" t="s">
        <v>102</v>
      </c>
      <c r="F11">
        <v>2</v>
      </c>
      <c r="G11" t="s">
        <v>119</v>
      </c>
      <c r="H11" t="s">
        <v>120</v>
      </c>
    </row>
    <row r="12" spans="1:8" x14ac:dyDescent="0.25">
      <c r="A12">
        <v>452</v>
      </c>
      <c r="B12">
        <v>349</v>
      </c>
      <c r="C12" t="s">
        <v>314</v>
      </c>
      <c r="D12" t="s">
        <v>313</v>
      </c>
      <c r="E12" t="s">
        <v>103</v>
      </c>
      <c r="F12">
        <v>3</v>
      </c>
      <c r="G12" t="s">
        <v>121</v>
      </c>
      <c r="H12" t="s">
        <v>122</v>
      </c>
    </row>
    <row r="13" spans="1:8" x14ac:dyDescent="0.25">
      <c r="A13">
        <v>552</v>
      </c>
      <c r="B13">
        <v>341</v>
      </c>
      <c r="C13" t="s">
        <v>337</v>
      </c>
      <c r="D13" t="s">
        <v>98</v>
      </c>
      <c r="E13" t="s">
        <v>102</v>
      </c>
      <c r="F13">
        <v>2</v>
      </c>
      <c r="G13" t="s">
        <v>123</v>
      </c>
      <c r="H13" t="s">
        <v>124</v>
      </c>
    </row>
    <row r="14" spans="1:8" x14ac:dyDescent="0.25">
      <c r="A14">
        <v>198</v>
      </c>
      <c r="B14">
        <v>351</v>
      </c>
      <c r="C14" t="s">
        <v>291</v>
      </c>
      <c r="D14" t="s">
        <v>290</v>
      </c>
      <c r="E14" t="s">
        <v>103</v>
      </c>
      <c r="F14">
        <v>3</v>
      </c>
      <c r="G14" t="s">
        <v>125</v>
      </c>
      <c r="H14" t="s">
        <v>126</v>
      </c>
    </row>
    <row r="15" spans="1:8" x14ac:dyDescent="0.25">
      <c r="A15">
        <v>441</v>
      </c>
      <c r="B15">
        <v>352</v>
      </c>
      <c r="C15" t="s">
        <v>303</v>
      </c>
      <c r="D15" t="s">
        <v>300</v>
      </c>
      <c r="E15" t="s">
        <v>102</v>
      </c>
      <c r="F15">
        <v>2</v>
      </c>
      <c r="G15" t="s">
        <v>127</v>
      </c>
      <c r="H15" t="s">
        <v>128</v>
      </c>
    </row>
    <row r="16" spans="1:8" x14ac:dyDescent="0.25">
      <c r="A16">
        <v>459</v>
      </c>
      <c r="B16">
        <v>354</v>
      </c>
      <c r="D16" t="s">
        <v>326</v>
      </c>
      <c r="E16" t="s">
        <v>103</v>
      </c>
      <c r="F16">
        <v>3</v>
      </c>
      <c r="G16" t="s">
        <v>129</v>
      </c>
      <c r="H16" t="s">
        <v>128</v>
      </c>
    </row>
    <row r="17" spans="1:8" x14ac:dyDescent="0.25">
      <c r="A17">
        <v>229</v>
      </c>
      <c r="B17">
        <v>341</v>
      </c>
      <c r="C17" t="s">
        <v>338</v>
      </c>
      <c r="D17" t="s">
        <v>98</v>
      </c>
      <c r="E17" t="s">
        <v>104</v>
      </c>
      <c r="F17">
        <v>1</v>
      </c>
      <c r="G17" t="s">
        <v>339</v>
      </c>
      <c r="H17" t="s">
        <v>340</v>
      </c>
    </row>
    <row r="18" spans="1:8" x14ac:dyDescent="0.25">
      <c r="A18">
        <v>404</v>
      </c>
      <c r="B18">
        <v>350</v>
      </c>
      <c r="C18" t="s">
        <v>322</v>
      </c>
      <c r="D18" t="s">
        <v>319</v>
      </c>
      <c r="E18" t="s">
        <v>106</v>
      </c>
      <c r="F18">
        <v>5</v>
      </c>
      <c r="G18" t="s">
        <v>323</v>
      </c>
      <c r="H18" t="s">
        <v>324</v>
      </c>
    </row>
    <row r="19" spans="1:8" x14ac:dyDescent="0.25">
      <c r="A19">
        <v>31</v>
      </c>
      <c r="B19">
        <v>338</v>
      </c>
      <c r="C19" t="s">
        <v>285</v>
      </c>
      <c r="D19" t="s">
        <v>13</v>
      </c>
      <c r="E19" t="s">
        <v>105</v>
      </c>
      <c r="F19">
        <v>6</v>
      </c>
      <c r="G19" t="s">
        <v>130</v>
      </c>
      <c r="H19" t="s">
        <v>131</v>
      </c>
    </row>
    <row r="20" spans="1:8" x14ac:dyDescent="0.25">
      <c r="A20">
        <v>2</v>
      </c>
      <c r="B20">
        <v>337</v>
      </c>
      <c r="C20" t="s">
        <v>329</v>
      </c>
      <c r="D20" t="s">
        <v>64</v>
      </c>
      <c r="E20" t="s">
        <v>101</v>
      </c>
      <c r="F20">
        <v>4</v>
      </c>
      <c r="G20" t="s">
        <v>132</v>
      </c>
      <c r="H20" t="s">
        <v>133</v>
      </c>
    </row>
    <row r="21" spans="1:8" x14ac:dyDescent="0.25">
      <c r="A21">
        <v>51</v>
      </c>
      <c r="B21">
        <v>337</v>
      </c>
      <c r="C21" t="s">
        <v>331</v>
      </c>
      <c r="D21" t="s">
        <v>64</v>
      </c>
      <c r="E21" t="s">
        <v>102</v>
      </c>
      <c r="F21">
        <v>2</v>
      </c>
      <c r="G21" t="s">
        <v>132</v>
      </c>
      <c r="H21" t="s">
        <v>191</v>
      </c>
    </row>
    <row r="22" spans="1:8" x14ac:dyDescent="0.25">
      <c r="A22">
        <v>12</v>
      </c>
      <c r="B22">
        <v>354</v>
      </c>
      <c r="C22" t="s">
        <v>328</v>
      </c>
      <c r="D22" t="s">
        <v>326</v>
      </c>
      <c r="E22" t="s">
        <v>101</v>
      </c>
      <c r="F22">
        <v>4</v>
      </c>
      <c r="G22" t="s">
        <v>134</v>
      </c>
      <c r="H22" t="s">
        <v>135</v>
      </c>
    </row>
    <row r="23" spans="1:8" x14ac:dyDescent="0.25">
      <c r="A23">
        <v>556</v>
      </c>
      <c r="B23">
        <v>348</v>
      </c>
      <c r="C23" t="s">
        <v>309</v>
      </c>
      <c r="D23" t="s">
        <v>305</v>
      </c>
      <c r="E23" t="s">
        <v>102</v>
      </c>
      <c r="F23">
        <v>2</v>
      </c>
      <c r="G23" t="s">
        <v>310</v>
      </c>
      <c r="H23" t="s">
        <v>311</v>
      </c>
    </row>
    <row r="24" spans="1:8" x14ac:dyDescent="0.25">
      <c r="A24">
        <v>264</v>
      </c>
      <c r="B24">
        <v>341</v>
      </c>
      <c r="C24" t="s">
        <v>336</v>
      </c>
      <c r="D24" t="s">
        <v>98</v>
      </c>
      <c r="E24" t="s">
        <v>101</v>
      </c>
      <c r="F24">
        <v>4</v>
      </c>
      <c r="G24" t="s">
        <v>136</v>
      </c>
      <c r="H24" t="s">
        <v>137</v>
      </c>
    </row>
    <row r="25" spans="1:8" x14ac:dyDescent="0.25">
      <c r="A25">
        <v>180</v>
      </c>
      <c r="B25">
        <v>318</v>
      </c>
      <c r="C25" t="s">
        <v>342</v>
      </c>
      <c r="D25" t="s">
        <v>11</v>
      </c>
      <c r="E25" t="s">
        <v>101</v>
      </c>
      <c r="F25">
        <v>4</v>
      </c>
      <c r="G25" t="s">
        <v>138</v>
      </c>
      <c r="H25" t="s">
        <v>139</v>
      </c>
    </row>
    <row r="26" spans="1:8" x14ac:dyDescent="0.25">
      <c r="A26">
        <v>46</v>
      </c>
      <c r="B26">
        <v>318</v>
      </c>
      <c r="C26" t="s">
        <v>343</v>
      </c>
      <c r="D26" t="s">
        <v>11</v>
      </c>
      <c r="E26" t="s">
        <v>102</v>
      </c>
      <c r="F26">
        <v>2</v>
      </c>
      <c r="G26" t="s">
        <v>140</v>
      </c>
      <c r="H26" t="s">
        <v>141</v>
      </c>
    </row>
    <row r="27" spans="1:8" x14ac:dyDescent="0.25">
      <c r="A27">
        <v>20</v>
      </c>
      <c r="B27">
        <v>318</v>
      </c>
      <c r="C27" t="s">
        <v>341</v>
      </c>
      <c r="D27" t="s">
        <v>11</v>
      </c>
      <c r="E27" t="s">
        <v>102</v>
      </c>
      <c r="F27">
        <v>2</v>
      </c>
      <c r="G27" t="s">
        <v>142</v>
      </c>
      <c r="H27" t="s">
        <v>143</v>
      </c>
    </row>
    <row r="28" spans="1:8" x14ac:dyDescent="0.25">
      <c r="A28">
        <v>532</v>
      </c>
      <c r="B28">
        <v>354</v>
      </c>
      <c r="C28" t="s">
        <v>327</v>
      </c>
      <c r="D28" t="s">
        <v>326</v>
      </c>
      <c r="E28" t="s">
        <v>103</v>
      </c>
      <c r="F28">
        <v>3</v>
      </c>
      <c r="G28" t="s">
        <v>144</v>
      </c>
      <c r="H28" t="s">
        <v>145</v>
      </c>
    </row>
    <row r="29" spans="1:8" x14ac:dyDescent="0.25">
      <c r="A29">
        <v>62</v>
      </c>
      <c r="B29">
        <v>351</v>
      </c>
      <c r="C29" t="s">
        <v>293</v>
      </c>
      <c r="D29" t="s">
        <v>290</v>
      </c>
      <c r="E29" t="s">
        <v>103</v>
      </c>
      <c r="F29">
        <v>3</v>
      </c>
      <c r="G29" t="s">
        <v>147</v>
      </c>
      <c r="H29" t="s">
        <v>148</v>
      </c>
    </row>
    <row r="30" spans="1:8" x14ac:dyDescent="0.25">
      <c r="A30">
        <v>42</v>
      </c>
      <c r="B30">
        <v>349</v>
      </c>
      <c r="C30" t="s">
        <v>316</v>
      </c>
      <c r="D30" t="s">
        <v>313</v>
      </c>
      <c r="E30" t="s">
        <v>103</v>
      </c>
      <c r="F30">
        <v>3</v>
      </c>
      <c r="G30" t="s">
        <v>149</v>
      </c>
      <c r="H30" t="s">
        <v>150</v>
      </c>
    </row>
    <row r="31" spans="1:8" x14ac:dyDescent="0.25">
      <c r="A31">
        <v>440</v>
      </c>
      <c r="B31">
        <v>262</v>
      </c>
      <c r="C31" t="s">
        <v>296</v>
      </c>
      <c r="D31" t="s">
        <v>9</v>
      </c>
      <c r="E31" t="s">
        <v>103</v>
      </c>
      <c r="F31">
        <v>3</v>
      </c>
      <c r="G31" t="s">
        <v>151</v>
      </c>
      <c r="H31" t="s">
        <v>128</v>
      </c>
    </row>
    <row r="32" spans="1:8" x14ac:dyDescent="0.25">
      <c r="A32">
        <v>527</v>
      </c>
      <c r="B32">
        <v>262</v>
      </c>
      <c r="C32" t="s">
        <v>295</v>
      </c>
      <c r="D32" t="s">
        <v>9</v>
      </c>
      <c r="E32" t="s">
        <v>102</v>
      </c>
      <c r="F32">
        <v>2</v>
      </c>
      <c r="G32" t="s">
        <v>152</v>
      </c>
      <c r="H32" t="s">
        <v>153</v>
      </c>
    </row>
    <row r="33" spans="1:8" x14ac:dyDescent="0.25">
      <c r="A33">
        <v>551</v>
      </c>
      <c r="B33">
        <v>341</v>
      </c>
      <c r="C33" t="s">
        <v>335</v>
      </c>
      <c r="D33" t="s">
        <v>98</v>
      </c>
      <c r="E33" t="s">
        <v>102</v>
      </c>
      <c r="F33">
        <v>2</v>
      </c>
      <c r="G33" t="s">
        <v>154</v>
      </c>
      <c r="H33" t="s">
        <v>155</v>
      </c>
    </row>
    <row r="34" spans="1:8" x14ac:dyDescent="0.25">
      <c r="A34">
        <v>166</v>
      </c>
      <c r="B34">
        <v>350</v>
      </c>
      <c r="C34" t="s">
        <v>320</v>
      </c>
      <c r="D34" t="s">
        <v>319</v>
      </c>
      <c r="E34" t="s">
        <v>102</v>
      </c>
      <c r="F34">
        <v>2</v>
      </c>
      <c r="G34" t="s">
        <v>157</v>
      </c>
      <c r="H34" t="s">
        <v>158</v>
      </c>
    </row>
    <row r="35" spans="1:8" x14ac:dyDescent="0.25">
      <c r="A35">
        <v>379</v>
      </c>
      <c r="B35">
        <v>351</v>
      </c>
      <c r="C35" t="s">
        <v>294</v>
      </c>
      <c r="D35" t="s">
        <v>290</v>
      </c>
      <c r="E35" t="s">
        <v>102</v>
      </c>
      <c r="F35">
        <v>2</v>
      </c>
      <c r="G35" t="s">
        <v>159</v>
      </c>
      <c r="H35" t="s">
        <v>160</v>
      </c>
    </row>
    <row r="36" spans="1:8" x14ac:dyDescent="0.25">
      <c r="A36">
        <v>531</v>
      </c>
      <c r="B36">
        <v>353</v>
      </c>
      <c r="C36" t="s">
        <v>348</v>
      </c>
      <c r="D36" t="s">
        <v>347</v>
      </c>
      <c r="E36" t="s">
        <v>106</v>
      </c>
      <c r="F36">
        <v>5</v>
      </c>
      <c r="G36" t="s">
        <v>161</v>
      </c>
      <c r="H36" t="s">
        <v>162</v>
      </c>
    </row>
    <row r="37" spans="1:8" x14ac:dyDescent="0.25">
      <c r="A37">
        <v>473</v>
      </c>
      <c r="B37">
        <v>338</v>
      </c>
      <c r="C37" t="s">
        <v>286</v>
      </c>
      <c r="D37" t="s">
        <v>13</v>
      </c>
      <c r="E37" t="s">
        <v>103</v>
      </c>
      <c r="F37">
        <v>3</v>
      </c>
      <c r="G37" t="s">
        <v>163</v>
      </c>
      <c r="H37" t="s">
        <v>164</v>
      </c>
    </row>
    <row r="38" spans="1:8" x14ac:dyDescent="0.25">
      <c r="A38">
        <v>500</v>
      </c>
      <c r="B38">
        <v>348</v>
      </c>
      <c r="C38" t="s">
        <v>307</v>
      </c>
      <c r="D38" t="s">
        <v>305</v>
      </c>
      <c r="E38" t="s">
        <v>103</v>
      </c>
      <c r="F38">
        <v>3</v>
      </c>
      <c r="G38" t="s">
        <v>165</v>
      </c>
      <c r="H38" t="s">
        <v>166</v>
      </c>
    </row>
    <row r="39" spans="1:8" x14ac:dyDescent="0.25">
      <c r="A39">
        <v>517</v>
      </c>
      <c r="B39">
        <v>318</v>
      </c>
      <c r="C39" t="s">
        <v>344</v>
      </c>
      <c r="D39" t="s">
        <v>11</v>
      </c>
      <c r="E39" t="s">
        <v>103</v>
      </c>
      <c r="F39">
        <v>3</v>
      </c>
      <c r="G39" t="s">
        <v>167</v>
      </c>
      <c r="H39" t="s">
        <v>168</v>
      </c>
    </row>
    <row r="40" spans="1:8" x14ac:dyDescent="0.25">
      <c r="A40">
        <v>542</v>
      </c>
      <c r="B40">
        <v>348</v>
      </c>
      <c r="C40" t="s">
        <v>304</v>
      </c>
      <c r="D40" t="s">
        <v>305</v>
      </c>
      <c r="E40" t="s">
        <v>101</v>
      </c>
      <c r="F40">
        <v>4</v>
      </c>
      <c r="G40" t="s">
        <v>169</v>
      </c>
      <c r="H40" t="s">
        <v>170</v>
      </c>
    </row>
    <row r="41" spans="1:8" x14ac:dyDescent="0.25">
      <c r="A41">
        <v>53</v>
      </c>
      <c r="B41">
        <v>337</v>
      </c>
      <c r="C41" t="s">
        <v>330</v>
      </c>
      <c r="D41" t="s">
        <v>64</v>
      </c>
      <c r="E41" t="s">
        <v>103</v>
      </c>
      <c r="F41">
        <v>3</v>
      </c>
      <c r="G41" t="s">
        <v>169</v>
      </c>
      <c r="H41" t="s">
        <v>128</v>
      </c>
    </row>
    <row r="42" spans="1:8" x14ac:dyDescent="0.25">
      <c r="A42">
        <v>476</v>
      </c>
      <c r="B42">
        <v>353</v>
      </c>
      <c r="C42" t="s">
        <v>349</v>
      </c>
      <c r="D42" t="s">
        <v>347</v>
      </c>
      <c r="E42" t="s">
        <v>102</v>
      </c>
      <c r="F42">
        <v>2</v>
      </c>
      <c r="G42" t="s">
        <v>169</v>
      </c>
      <c r="H42" t="s">
        <v>171</v>
      </c>
    </row>
    <row r="43" spans="1:8" x14ac:dyDescent="0.25">
      <c r="A43">
        <v>475</v>
      </c>
      <c r="B43">
        <v>353</v>
      </c>
      <c r="C43" t="s">
        <v>346</v>
      </c>
      <c r="D43" t="s">
        <v>347</v>
      </c>
      <c r="E43" t="s">
        <v>102</v>
      </c>
      <c r="F43">
        <v>2</v>
      </c>
      <c r="G43" t="s">
        <v>169</v>
      </c>
      <c r="H43" t="s">
        <v>139</v>
      </c>
    </row>
    <row r="44" spans="1:8" x14ac:dyDescent="0.25">
      <c r="A44">
        <v>403</v>
      </c>
      <c r="B44">
        <v>337</v>
      </c>
      <c r="C44" t="s">
        <v>332</v>
      </c>
      <c r="D44" t="s">
        <v>64</v>
      </c>
      <c r="E44" t="s">
        <v>106</v>
      </c>
      <c r="F44">
        <v>5</v>
      </c>
      <c r="G44" t="s">
        <v>333</v>
      </c>
      <c r="H44" t="s">
        <v>334</v>
      </c>
    </row>
    <row r="45" spans="1:8" x14ac:dyDescent="0.25">
      <c r="A45">
        <v>40</v>
      </c>
      <c r="B45">
        <v>262</v>
      </c>
      <c r="C45" t="s">
        <v>297</v>
      </c>
      <c r="D45" t="s">
        <v>9</v>
      </c>
      <c r="E45" t="s">
        <v>101</v>
      </c>
      <c r="F45">
        <v>4</v>
      </c>
      <c r="G45" t="s">
        <v>172</v>
      </c>
      <c r="H45" t="s">
        <v>173</v>
      </c>
    </row>
    <row r="46" spans="1:8" x14ac:dyDescent="0.25">
      <c r="A46">
        <v>178</v>
      </c>
      <c r="B46">
        <v>349</v>
      </c>
      <c r="C46" t="s">
        <v>315</v>
      </c>
      <c r="D46" t="s">
        <v>313</v>
      </c>
      <c r="E46" t="s">
        <v>105</v>
      </c>
      <c r="F46">
        <v>6</v>
      </c>
      <c r="G46" t="s">
        <v>174</v>
      </c>
      <c r="H46" t="s">
        <v>156</v>
      </c>
    </row>
    <row r="47" spans="1:8" x14ac:dyDescent="0.25">
      <c r="A47">
        <v>450</v>
      </c>
      <c r="B47">
        <v>335</v>
      </c>
      <c r="C47" t="s">
        <v>351</v>
      </c>
      <c r="D47" t="s">
        <v>97</v>
      </c>
      <c r="E47" t="s">
        <v>106</v>
      </c>
      <c r="F47">
        <v>5</v>
      </c>
      <c r="G47" t="s">
        <v>175</v>
      </c>
      <c r="H47" t="s">
        <v>176</v>
      </c>
    </row>
    <row r="48" spans="1:8" x14ac:dyDescent="0.25">
      <c r="A48">
        <v>23</v>
      </c>
      <c r="B48">
        <v>354</v>
      </c>
      <c r="C48" t="s">
        <v>325</v>
      </c>
      <c r="D48" t="s">
        <v>326</v>
      </c>
      <c r="E48" t="s">
        <v>103</v>
      </c>
      <c r="F48">
        <v>3</v>
      </c>
      <c r="G48" t="s">
        <v>177</v>
      </c>
      <c r="H48" t="s">
        <v>164</v>
      </c>
    </row>
    <row r="49" spans="1:8" x14ac:dyDescent="0.25">
      <c r="A49">
        <v>470</v>
      </c>
      <c r="B49">
        <v>352</v>
      </c>
      <c r="C49" t="s">
        <v>301</v>
      </c>
      <c r="D49" t="s">
        <v>300</v>
      </c>
      <c r="E49" t="s">
        <v>101</v>
      </c>
      <c r="F49">
        <v>4</v>
      </c>
      <c r="G49" t="s">
        <v>178</v>
      </c>
      <c r="H49" t="s">
        <v>179</v>
      </c>
    </row>
    <row r="50" spans="1:8" x14ac:dyDescent="0.25">
      <c r="A50">
        <v>550</v>
      </c>
      <c r="B50">
        <v>348</v>
      </c>
      <c r="C50" t="s">
        <v>306</v>
      </c>
      <c r="D50" t="s">
        <v>305</v>
      </c>
      <c r="E50" t="s">
        <v>101</v>
      </c>
      <c r="F50">
        <v>4</v>
      </c>
      <c r="G50" t="s">
        <v>139</v>
      </c>
      <c r="H50" t="s">
        <v>180</v>
      </c>
    </row>
    <row r="51" spans="1:8" x14ac:dyDescent="0.25">
      <c r="A51">
        <v>524</v>
      </c>
      <c r="B51">
        <v>349</v>
      </c>
      <c r="C51" t="s">
        <v>317</v>
      </c>
      <c r="D51" t="s">
        <v>313</v>
      </c>
      <c r="E51" t="s">
        <v>102</v>
      </c>
      <c r="F51">
        <v>2</v>
      </c>
      <c r="G51" t="s">
        <v>181</v>
      </c>
      <c r="H51" t="s">
        <v>182</v>
      </c>
    </row>
    <row r="52" spans="1:8" x14ac:dyDescent="0.25">
      <c r="A52">
        <v>21</v>
      </c>
      <c r="B52">
        <v>318</v>
      </c>
      <c r="C52" t="s">
        <v>345</v>
      </c>
      <c r="D52" t="s">
        <v>11</v>
      </c>
      <c r="E52" t="s">
        <v>101</v>
      </c>
      <c r="F52">
        <v>4</v>
      </c>
      <c r="G52" t="s">
        <v>181</v>
      </c>
      <c r="H52" t="s">
        <v>146</v>
      </c>
    </row>
    <row r="53" spans="1:8" x14ac:dyDescent="0.25">
      <c r="A53">
        <v>471</v>
      </c>
      <c r="B53">
        <v>335</v>
      </c>
      <c r="C53" t="s">
        <v>352</v>
      </c>
      <c r="D53" t="s">
        <v>97</v>
      </c>
      <c r="E53" t="s">
        <v>102</v>
      </c>
      <c r="F53">
        <v>2</v>
      </c>
      <c r="G53" t="s">
        <v>183</v>
      </c>
      <c r="H53" t="s">
        <v>184</v>
      </c>
    </row>
    <row r="54" spans="1:8" x14ac:dyDescent="0.25">
      <c r="A54">
        <v>157</v>
      </c>
      <c r="B54">
        <v>351</v>
      </c>
      <c r="C54" t="s">
        <v>292</v>
      </c>
      <c r="D54" t="s">
        <v>290</v>
      </c>
      <c r="E54" t="s">
        <v>101</v>
      </c>
      <c r="F54">
        <v>4</v>
      </c>
      <c r="G54" t="s">
        <v>185</v>
      </c>
      <c r="H54" t="s">
        <v>186</v>
      </c>
    </row>
    <row r="55" spans="1:8" x14ac:dyDescent="0.25">
      <c r="A55">
        <v>499</v>
      </c>
      <c r="B55">
        <v>348</v>
      </c>
      <c r="C55" t="s">
        <v>308</v>
      </c>
      <c r="D55" t="s">
        <v>305</v>
      </c>
      <c r="E55" t="s">
        <v>101</v>
      </c>
      <c r="F55">
        <v>4</v>
      </c>
      <c r="G55" t="s">
        <v>187</v>
      </c>
      <c r="H55" t="s">
        <v>188</v>
      </c>
    </row>
    <row r="56" spans="1:8" x14ac:dyDescent="0.25">
      <c r="A56">
        <v>334</v>
      </c>
      <c r="B56">
        <v>351</v>
      </c>
      <c r="C56" t="s">
        <v>289</v>
      </c>
      <c r="D56" t="s">
        <v>290</v>
      </c>
      <c r="E56" t="s">
        <v>101</v>
      </c>
      <c r="F56">
        <v>4</v>
      </c>
      <c r="G56" t="s">
        <v>189</v>
      </c>
      <c r="H56" t="s">
        <v>190</v>
      </c>
    </row>
  </sheetData>
  <autoFilter ref="A1:H56" xr:uid="{3E97FEF5-2C38-4FC4-B40E-DFC4E1BCD014}"/>
  <sortState xmlns:xlrd2="http://schemas.microsoft.com/office/spreadsheetml/2017/richdata2" ref="A3:H56">
    <sortCondition ref="C3:C5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92D2-1F5E-428F-98E0-E2D968EE5F7F}">
  <dimension ref="A1:T20"/>
  <sheetViews>
    <sheetView workbookViewId="0">
      <selection activeCell="D19" sqref="D19"/>
    </sheetView>
  </sheetViews>
  <sheetFormatPr defaultRowHeight="15" x14ac:dyDescent="0.25"/>
  <cols>
    <col min="4" max="4" width="10.42578125" bestFit="1" customWidth="1"/>
  </cols>
  <sheetData>
    <row r="1" spans="1:20" x14ac:dyDescent="0.25">
      <c r="A1" t="s">
        <v>0</v>
      </c>
      <c r="B1" t="s">
        <v>32</v>
      </c>
      <c r="C1" t="s">
        <v>33</v>
      </c>
      <c r="D1" t="s">
        <v>65</v>
      </c>
      <c r="E1" t="s">
        <v>2</v>
      </c>
      <c r="F1" t="s">
        <v>31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  <c r="O1" t="s">
        <v>75</v>
      </c>
      <c r="P1" t="s">
        <v>76</v>
      </c>
      <c r="Q1" t="s">
        <v>77</v>
      </c>
      <c r="R1" t="s">
        <v>78</v>
      </c>
      <c r="S1" t="s">
        <v>79</v>
      </c>
      <c r="T1" t="s">
        <v>80</v>
      </c>
    </row>
    <row r="2" spans="1:20" x14ac:dyDescent="0.25">
      <c r="A2">
        <v>202508</v>
      </c>
      <c r="B2">
        <f>_xlfn.XLOOKUP(Scoresheet!$A11,Players!$C:$C,Players!$A:$A,"")</f>
        <v>459</v>
      </c>
      <c r="C2">
        <f>_xlfn.XLOOKUP(Scoresheet!$A11,Players!$C:$C,Players!$B:$B,"")</f>
        <v>354</v>
      </c>
      <c r="D2" t="str">
        <f>+Scoresheet!$H$3</f>
        <v>Dart Bags</v>
      </c>
      <c r="E2">
        <f>+Scoresheet!$D$3</f>
        <v>1</v>
      </c>
      <c r="F2">
        <f>+Scoresheet!$C$3</f>
        <v>282</v>
      </c>
      <c r="G2" t="str">
        <f>+Scoresheet!$B11</f>
        <v/>
      </c>
      <c r="H2">
        <f>+Scoresheet!$J11</f>
        <v>0</v>
      </c>
      <c r="I2">
        <f>_xlfn.XLOOKUP(Scoresheet!$L11,Players!$C:$C,Players!$A:$A,"")</f>
        <v>459</v>
      </c>
      <c r="J2" t="str">
        <f>+Scoresheet!$C11</f>
        <v/>
      </c>
      <c r="K2">
        <f>+Scoresheet!$M11</f>
        <v>0</v>
      </c>
      <c r="L2" t="str">
        <f>+Scoresheet!N11</f>
        <v/>
      </c>
      <c r="M2" t="str">
        <f>+Scoresheet!O11</f>
        <v/>
      </c>
      <c r="N2">
        <f>+Scoresheet!K21</f>
        <v>0</v>
      </c>
      <c r="O2">
        <f>+Scoresheet!M21</f>
        <v>0</v>
      </c>
      <c r="P2">
        <f>+Scoresheet!N21</f>
        <v>0</v>
      </c>
      <c r="Q2">
        <f>+Scoresheet!L21</f>
        <v>0</v>
      </c>
      <c r="R2">
        <f>+Scoresheet!O21</f>
        <v>0</v>
      </c>
      <c r="S2">
        <f>+Scoresheet!P21</f>
        <v>0</v>
      </c>
      <c r="T2" t="s">
        <v>66</v>
      </c>
    </row>
    <row r="3" spans="1:20" x14ac:dyDescent="0.25">
      <c r="A3">
        <v>202508</v>
      </c>
      <c r="B3">
        <f>_xlfn.XLOOKUP(Scoresheet!$A12,Players!$C:$C,Players!$A:$A,"")</f>
        <v>459</v>
      </c>
      <c r="C3">
        <f>_xlfn.XLOOKUP(Scoresheet!$A12,Players!$C:$C,Players!$B:$B,"")</f>
        <v>354</v>
      </c>
      <c r="D3" t="str">
        <f>+Scoresheet!$H$3</f>
        <v>Dart Bags</v>
      </c>
      <c r="E3">
        <f>+Scoresheet!$D$3</f>
        <v>1</v>
      </c>
      <c r="F3">
        <f>+Scoresheet!$C$3</f>
        <v>282</v>
      </c>
      <c r="G3" t="str">
        <f>+Scoresheet!$B12</f>
        <v/>
      </c>
      <c r="H3">
        <f>+Scoresheet!$J12</f>
        <v>0</v>
      </c>
      <c r="I3">
        <f>_xlfn.XLOOKUP(Scoresheet!$L12,Players!$C:$C,Players!$A:$A,"")</f>
        <v>459</v>
      </c>
      <c r="J3" t="str">
        <f>+Scoresheet!$C12</f>
        <v/>
      </c>
      <c r="K3">
        <f>+Scoresheet!$M12</f>
        <v>0</v>
      </c>
      <c r="L3" t="str">
        <f>+Scoresheet!N12</f>
        <v/>
      </c>
      <c r="M3" t="str">
        <f>+Scoresheet!O12</f>
        <v/>
      </c>
      <c r="N3">
        <f>+Scoresheet!K22</f>
        <v>0</v>
      </c>
      <c r="O3">
        <f>+Scoresheet!M22</f>
        <v>0</v>
      </c>
      <c r="P3">
        <f>+Scoresheet!N22</f>
        <v>0</v>
      </c>
      <c r="Q3">
        <f>+Scoresheet!L22</f>
        <v>0</v>
      </c>
      <c r="R3">
        <f>+Scoresheet!O22</f>
        <v>0</v>
      </c>
      <c r="S3">
        <f>+Scoresheet!P22</f>
        <v>0</v>
      </c>
      <c r="T3" t="s">
        <v>66</v>
      </c>
    </row>
    <row r="4" spans="1:20" x14ac:dyDescent="0.25">
      <c r="A4">
        <v>202508</v>
      </c>
      <c r="B4">
        <f>_xlfn.XLOOKUP(Scoresheet!$A13,Players!$C:$C,Players!$A:$A,"")</f>
        <v>459</v>
      </c>
      <c r="C4">
        <f>_xlfn.XLOOKUP(Scoresheet!$A13,Players!$C:$C,Players!$B:$B,"")</f>
        <v>354</v>
      </c>
      <c r="D4" t="str">
        <f>+Scoresheet!$H$3</f>
        <v>Dart Bags</v>
      </c>
      <c r="E4">
        <f>+Scoresheet!$D$3</f>
        <v>1</v>
      </c>
      <c r="F4">
        <f>+Scoresheet!$C$3</f>
        <v>282</v>
      </c>
      <c r="G4" t="str">
        <f>+Scoresheet!$B13</f>
        <v/>
      </c>
      <c r="H4">
        <f>+Scoresheet!$J13</f>
        <v>0</v>
      </c>
      <c r="I4">
        <f>_xlfn.XLOOKUP(Scoresheet!$L13,Players!$C:$C,Players!$A:$A,"")</f>
        <v>459</v>
      </c>
      <c r="J4" t="str">
        <f>+Scoresheet!$C13</f>
        <v/>
      </c>
      <c r="K4">
        <f>+Scoresheet!$M13</f>
        <v>0</v>
      </c>
      <c r="L4" t="str">
        <f>+Scoresheet!N13</f>
        <v/>
      </c>
      <c r="M4" t="str">
        <f>+Scoresheet!O13</f>
        <v/>
      </c>
      <c r="N4">
        <f>+Scoresheet!K23</f>
        <v>0</v>
      </c>
      <c r="O4">
        <f>+Scoresheet!M23</f>
        <v>0</v>
      </c>
      <c r="P4">
        <f>+Scoresheet!N23</f>
        <v>0</v>
      </c>
      <c r="Q4">
        <f>+Scoresheet!L23</f>
        <v>0</v>
      </c>
      <c r="R4">
        <f>+Scoresheet!O23</f>
        <v>0</v>
      </c>
      <c r="S4">
        <f>+Scoresheet!P23</f>
        <v>0</v>
      </c>
      <c r="T4" t="s">
        <v>66</v>
      </c>
    </row>
    <row r="5" spans="1:20" x14ac:dyDescent="0.25">
      <c r="A5">
        <v>202508</v>
      </c>
      <c r="B5">
        <f>_xlfn.XLOOKUP(Scoresheet!$A14,Players!$C:$C,Players!$A:$A,"")</f>
        <v>459</v>
      </c>
      <c r="C5">
        <f>_xlfn.XLOOKUP(Scoresheet!$A14,Players!$C:$C,Players!$B:$B,"")</f>
        <v>354</v>
      </c>
      <c r="D5" t="str">
        <f>+Scoresheet!$H$3</f>
        <v>Dart Bags</v>
      </c>
      <c r="E5">
        <f>+Scoresheet!$D$3</f>
        <v>1</v>
      </c>
      <c r="F5">
        <f>+Scoresheet!$C$3</f>
        <v>282</v>
      </c>
      <c r="G5" t="str">
        <f>+Scoresheet!$B14</f>
        <v/>
      </c>
      <c r="H5">
        <f>+Scoresheet!$J14</f>
        <v>0</v>
      </c>
      <c r="I5">
        <f>_xlfn.XLOOKUP(Scoresheet!$L14,Players!$C:$C,Players!$A:$A,"")</f>
        <v>459</v>
      </c>
      <c r="J5" t="str">
        <f>+Scoresheet!$C14</f>
        <v/>
      </c>
      <c r="K5">
        <f>+Scoresheet!$M14</f>
        <v>0</v>
      </c>
      <c r="L5" t="str">
        <f>+Scoresheet!N14</f>
        <v/>
      </c>
      <c r="M5" t="str">
        <f>+Scoresheet!O14</f>
        <v/>
      </c>
      <c r="N5">
        <f>+Scoresheet!K24</f>
        <v>0</v>
      </c>
      <c r="O5">
        <f>+Scoresheet!M24</f>
        <v>0</v>
      </c>
      <c r="P5">
        <f>+Scoresheet!N24</f>
        <v>0</v>
      </c>
      <c r="Q5">
        <f>+Scoresheet!L24</f>
        <v>0</v>
      </c>
      <c r="R5">
        <f>+Scoresheet!O24</f>
        <v>0</v>
      </c>
      <c r="S5">
        <f>+Scoresheet!P24</f>
        <v>0</v>
      </c>
      <c r="T5" t="s">
        <v>66</v>
      </c>
    </row>
    <row r="6" spans="1:20" x14ac:dyDescent="0.25">
      <c r="A6">
        <v>202508</v>
      </c>
      <c r="B6">
        <f>_xlfn.XLOOKUP(Scoresheet!$L11,Players!$C:$C,Players!$A:$A,"")</f>
        <v>459</v>
      </c>
      <c r="C6">
        <f>_xlfn.XLOOKUP(Scoresheet!$L11,Players!$C:$C,Players!$B:$B,"")</f>
        <v>354</v>
      </c>
      <c r="D6" t="str">
        <f>+Scoresheet!$I$3</f>
        <v>Dr. Who and the Idiots</v>
      </c>
      <c r="E6">
        <f>+Scoresheet!$D$3</f>
        <v>1</v>
      </c>
      <c r="F6">
        <f>+Scoresheet!$C$3</f>
        <v>282</v>
      </c>
      <c r="G6" t="str">
        <f>+Scoresheet!$C11</f>
        <v/>
      </c>
      <c r="H6">
        <f>+Scoresheet!$M11</f>
        <v>0</v>
      </c>
      <c r="I6">
        <f>_xlfn.XLOOKUP(Scoresheet!$A11,Players!$C:$C,Players!$A:$A,"")</f>
        <v>459</v>
      </c>
      <c r="J6" t="str">
        <f>+Scoresheet!$B11</f>
        <v/>
      </c>
      <c r="K6">
        <f>+Scoresheet!$J11</f>
        <v>0</v>
      </c>
      <c r="L6" t="str">
        <f>+Scoresheet!O11</f>
        <v/>
      </c>
      <c r="M6" t="str">
        <f>+Scoresheet!N11</f>
        <v/>
      </c>
      <c r="N6">
        <f>+Scoresheet!K28</f>
        <v>0</v>
      </c>
      <c r="O6">
        <f>+Scoresheet!M28</f>
        <v>0</v>
      </c>
      <c r="P6">
        <f>+Scoresheet!N28</f>
        <v>0</v>
      </c>
      <c r="Q6">
        <f>+Scoresheet!L28</f>
        <v>0</v>
      </c>
      <c r="R6">
        <f>+Scoresheet!O28</f>
        <v>0</v>
      </c>
      <c r="S6">
        <f>+Scoresheet!P28</f>
        <v>0</v>
      </c>
      <c r="T6" t="s">
        <v>66</v>
      </c>
    </row>
    <row r="7" spans="1:20" x14ac:dyDescent="0.25">
      <c r="A7">
        <v>202508</v>
      </c>
      <c r="B7">
        <f>_xlfn.XLOOKUP(Scoresheet!$L12,Players!$C:$C,Players!$A:$A,"")</f>
        <v>459</v>
      </c>
      <c r="C7">
        <f>_xlfn.XLOOKUP(Scoresheet!$L12,Players!$C:$C,Players!$B:$B,"")</f>
        <v>354</v>
      </c>
      <c r="D7" t="str">
        <f>+Scoresheet!$I$3</f>
        <v>Dr. Who and the Idiots</v>
      </c>
      <c r="E7">
        <f>+Scoresheet!$D$3</f>
        <v>1</v>
      </c>
      <c r="F7">
        <f>+Scoresheet!$C$3</f>
        <v>282</v>
      </c>
      <c r="G7" t="str">
        <f>+Scoresheet!$C12</f>
        <v/>
      </c>
      <c r="H7">
        <f>+Scoresheet!$M12</f>
        <v>0</v>
      </c>
      <c r="I7">
        <f>_xlfn.XLOOKUP(Scoresheet!$A12,Players!$C:$C,Players!$A:$A,"")</f>
        <v>459</v>
      </c>
      <c r="J7" t="str">
        <f>+Scoresheet!$B12</f>
        <v/>
      </c>
      <c r="K7">
        <f>+Scoresheet!$J12</f>
        <v>0</v>
      </c>
      <c r="L7" t="str">
        <f>+Scoresheet!O12</f>
        <v/>
      </c>
      <c r="M7" t="str">
        <f>+Scoresheet!N12</f>
        <v/>
      </c>
      <c r="N7">
        <f>+Scoresheet!K29</f>
        <v>0</v>
      </c>
      <c r="O7">
        <f>+Scoresheet!M29</f>
        <v>0</v>
      </c>
      <c r="P7">
        <f>+Scoresheet!N29</f>
        <v>0</v>
      </c>
      <c r="Q7">
        <f>+Scoresheet!L29</f>
        <v>0</v>
      </c>
      <c r="R7">
        <f>+Scoresheet!O29</f>
        <v>0</v>
      </c>
      <c r="S7">
        <f>+Scoresheet!P29</f>
        <v>0</v>
      </c>
      <c r="T7" t="s">
        <v>66</v>
      </c>
    </row>
    <row r="8" spans="1:20" x14ac:dyDescent="0.25">
      <c r="A8">
        <v>202508</v>
      </c>
      <c r="B8">
        <f>_xlfn.XLOOKUP(Scoresheet!$L13,Players!$C:$C,Players!$A:$A,"")</f>
        <v>459</v>
      </c>
      <c r="C8">
        <f>_xlfn.XLOOKUP(Scoresheet!$L13,Players!$C:$C,Players!$B:$B,"")</f>
        <v>354</v>
      </c>
      <c r="D8" t="str">
        <f>+Scoresheet!$I$3</f>
        <v>Dr. Who and the Idiots</v>
      </c>
      <c r="E8">
        <f>+Scoresheet!$D$3</f>
        <v>1</v>
      </c>
      <c r="F8">
        <f>+Scoresheet!$C$3</f>
        <v>282</v>
      </c>
      <c r="G8" t="str">
        <f>+Scoresheet!$C13</f>
        <v/>
      </c>
      <c r="H8">
        <f>+Scoresheet!$M13</f>
        <v>0</v>
      </c>
      <c r="I8">
        <f>_xlfn.XLOOKUP(Scoresheet!$A13,Players!$C:$C,Players!$A:$A,"")</f>
        <v>459</v>
      </c>
      <c r="J8" t="str">
        <f>+Scoresheet!$B13</f>
        <v/>
      </c>
      <c r="K8">
        <f>+Scoresheet!$J13</f>
        <v>0</v>
      </c>
      <c r="L8" t="str">
        <f>+Scoresheet!O13</f>
        <v/>
      </c>
      <c r="M8" t="str">
        <f>+Scoresheet!N13</f>
        <v/>
      </c>
      <c r="N8">
        <f>+Scoresheet!K30</f>
        <v>0</v>
      </c>
      <c r="O8">
        <f>+Scoresheet!M30</f>
        <v>0</v>
      </c>
      <c r="P8">
        <f>+Scoresheet!N30</f>
        <v>0</v>
      </c>
      <c r="Q8">
        <f>+Scoresheet!L30</f>
        <v>0</v>
      </c>
      <c r="R8">
        <f>+Scoresheet!O30</f>
        <v>0</v>
      </c>
      <c r="S8">
        <f>+Scoresheet!P30</f>
        <v>0</v>
      </c>
      <c r="T8" t="s">
        <v>66</v>
      </c>
    </row>
    <row r="9" spans="1:20" x14ac:dyDescent="0.25">
      <c r="A9">
        <v>202508</v>
      </c>
      <c r="B9">
        <f>_xlfn.XLOOKUP(Scoresheet!$L14,Players!$C:$C,Players!$A:$A,"")</f>
        <v>459</v>
      </c>
      <c r="C9">
        <f>_xlfn.XLOOKUP(Scoresheet!$L14,Players!$C:$C,Players!$B:$B,"")</f>
        <v>354</v>
      </c>
      <c r="D9" t="str">
        <f>+Scoresheet!$I$3</f>
        <v>Dr. Who and the Idiots</v>
      </c>
      <c r="E9">
        <f>+Scoresheet!$D$3</f>
        <v>1</v>
      </c>
      <c r="F9">
        <f>+Scoresheet!$C$3</f>
        <v>282</v>
      </c>
      <c r="G9" t="str">
        <f>+Scoresheet!$C14</f>
        <v/>
      </c>
      <c r="H9">
        <f>+Scoresheet!$M14</f>
        <v>0</v>
      </c>
      <c r="I9">
        <f>_xlfn.XLOOKUP(Scoresheet!$A14,Players!$C:$C,Players!$A:$A,"")</f>
        <v>459</v>
      </c>
      <c r="J9" t="str">
        <f>+Scoresheet!$B14</f>
        <v/>
      </c>
      <c r="K9">
        <f>+Scoresheet!$J14</f>
        <v>0</v>
      </c>
      <c r="L9" t="str">
        <f>+Scoresheet!O14</f>
        <v/>
      </c>
      <c r="M9" t="str">
        <f>+Scoresheet!N14</f>
        <v/>
      </c>
      <c r="N9">
        <f>+Scoresheet!K31</f>
        <v>0</v>
      </c>
      <c r="O9">
        <f>+Scoresheet!M31</f>
        <v>0</v>
      </c>
      <c r="P9">
        <f>+Scoresheet!N31</f>
        <v>0</v>
      </c>
      <c r="Q9">
        <f>+Scoresheet!L31</f>
        <v>0</v>
      </c>
      <c r="R9">
        <f>+Scoresheet!O31</f>
        <v>0</v>
      </c>
      <c r="S9">
        <f>+Scoresheet!P31</f>
        <v>0</v>
      </c>
      <c r="T9" t="s">
        <v>66</v>
      </c>
    </row>
    <row r="10" spans="1:20" x14ac:dyDescent="0.25">
      <c r="A10">
        <v>202508</v>
      </c>
      <c r="B10">
        <f>_xlfn.XLOOKUP(Scoresheet!$A16,Players!$C:$C,Players!$A:$A,"")</f>
        <v>459</v>
      </c>
      <c r="C10">
        <f>_xlfn.XLOOKUP(Scoresheet!$A16,Players!$C:$C,Players!$B:$B,"")</f>
        <v>354</v>
      </c>
      <c r="D10" t="str">
        <f>+Scoresheet!$H$3</f>
        <v>Dart Bags</v>
      </c>
      <c r="E10">
        <f>+Scoresheet!$D$3</f>
        <v>1</v>
      </c>
      <c r="F10">
        <f>+Scoresheet!$C$3</f>
        <v>282</v>
      </c>
      <c r="G10">
        <f>_xlfn.XLOOKUP(B10,Players!A:A,Players!F:F,"")</f>
        <v>3</v>
      </c>
      <c r="N10">
        <f>+Scoresheet!K25</f>
        <v>0</v>
      </c>
      <c r="O10">
        <f>+Scoresheet!M25</f>
        <v>0</v>
      </c>
      <c r="P10">
        <f>+Scoresheet!N25</f>
        <v>0</v>
      </c>
      <c r="Q10">
        <f>+Scoresheet!L25</f>
        <v>0</v>
      </c>
      <c r="R10">
        <f>+Scoresheet!O25</f>
        <v>0</v>
      </c>
      <c r="S10">
        <f>+Scoresheet!P25</f>
        <v>0</v>
      </c>
      <c r="T10" t="s">
        <v>66</v>
      </c>
    </row>
    <row r="11" spans="1:20" x14ac:dyDescent="0.25">
      <c r="A11">
        <v>202508</v>
      </c>
      <c r="B11">
        <f>_xlfn.XLOOKUP(Scoresheet!$A17,Players!$C:$C,Players!$A:$A,"")</f>
        <v>459</v>
      </c>
      <c r="C11">
        <f>_xlfn.XLOOKUP(Scoresheet!$A17,Players!$C:$C,Players!$B:$B,"")</f>
        <v>354</v>
      </c>
      <c r="D11" t="str">
        <f>+Scoresheet!$H$3</f>
        <v>Dart Bags</v>
      </c>
      <c r="E11">
        <f>+Scoresheet!$D$3</f>
        <v>1</v>
      </c>
      <c r="F11">
        <f>+Scoresheet!$C$3</f>
        <v>282</v>
      </c>
      <c r="G11">
        <f>_xlfn.XLOOKUP(B11,Players!A:A,Players!F:F,"")</f>
        <v>3</v>
      </c>
      <c r="N11">
        <f>+Scoresheet!K26</f>
        <v>0</v>
      </c>
      <c r="O11">
        <f>+Scoresheet!M26</f>
        <v>0</v>
      </c>
      <c r="P11">
        <f>+Scoresheet!N26</f>
        <v>0</v>
      </c>
      <c r="Q11">
        <f>+Scoresheet!L26</f>
        <v>0</v>
      </c>
      <c r="R11">
        <f>+Scoresheet!O26</f>
        <v>0</v>
      </c>
      <c r="S11">
        <f>+Scoresheet!P26</f>
        <v>0</v>
      </c>
      <c r="T11" t="s">
        <v>66</v>
      </c>
    </row>
    <row r="12" spans="1:20" x14ac:dyDescent="0.25">
      <c r="A12">
        <v>202508</v>
      </c>
      <c r="B12">
        <f>_xlfn.XLOOKUP(Scoresheet!$L16,Players!$C:$C,Players!$A:$A,"")</f>
        <v>459</v>
      </c>
      <c r="C12">
        <f>_xlfn.XLOOKUP(Scoresheet!$L16,Players!$C:$C,Players!$B:$B,"")</f>
        <v>354</v>
      </c>
      <c r="D12" t="str">
        <f>+Scoresheet!$I$3</f>
        <v>Dr. Who and the Idiots</v>
      </c>
      <c r="E12">
        <f>+Scoresheet!$D$3</f>
        <v>1</v>
      </c>
      <c r="F12">
        <f>+Scoresheet!$C$3</f>
        <v>282</v>
      </c>
      <c r="G12">
        <f>_xlfn.XLOOKUP(B12,Players!A:A,Players!F:F,"")</f>
        <v>3</v>
      </c>
      <c r="N12">
        <f>+Scoresheet!K32</f>
        <v>0</v>
      </c>
      <c r="O12">
        <f>+Scoresheet!M32</f>
        <v>0</v>
      </c>
      <c r="P12">
        <f>+Scoresheet!N32</f>
        <v>0</v>
      </c>
      <c r="Q12">
        <f>+Scoresheet!L32</f>
        <v>0</v>
      </c>
      <c r="R12">
        <f>+Scoresheet!O32</f>
        <v>0</v>
      </c>
      <c r="S12">
        <f>+Scoresheet!P32</f>
        <v>0</v>
      </c>
      <c r="T12" t="s">
        <v>66</v>
      </c>
    </row>
    <row r="13" spans="1:20" x14ac:dyDescent="0.25">
      <c r="A13">
        <v>202508</v>
      </c>
      <c r="B13">
        <f>_xlfn.XLOOKUP(Scoresheet!$L17,Players!$C:$C,Players!$A:$A,"")</f>
        <v>459</v>
      </c>
      <c r="C13">
        <f>_xlfn.XLOOKUP(Scoresheet!$L17,Players!$C:$C,Players!$B:$B,"")</f>
        <v>354</v>
      </c>
      <c r="D13" t="str">
        <f>+Scoresheet!$I$3</f>
        <v>Dr. Who and the Idiots</v>
      </c>
      <c r="E13">
        <f>+Scoresheet!$D$3</f>
        <v>1</v>
      </c>
      <c r="F13">
        <f>+Scoresheet!$C$3</f>
        <v>282</v>
      </c>
      <c r="G13">
        <f>_xlfn.XLOOKUP(B13,Players!A:A,Players!F:F,"")</f>
        <v>3</v>
      </c>
      <c r="N13">
        <f>+Scoresheet!K33</f>
        <v>0</v>
      </c>
      <c r="O13">
        <f>+Scoresheet!M33</f>
        <v>0</v>
      </c>
      <c r="P13">
        <f>+Scoresheet!N33</f>
        <v>0</v>
      </c>
      <c r="Q13">
        <f>+Scoresheet!L33</f>
        <v>0</v>
      </c>
      <c r="R13">
        <f>+Scoresheet!O33</f>
        <v>0</v>
      </c>
      <c r="S13">
        <f>+Scoresheet!P33</f>
        <v>0</v>
      </c>
      <c r="T13" t="s">
        <v>66</v>
      </c>
    </row>
    <row r="18" spans="1:18" x14ac:dyDescent="0.25">
      <c r="A18" t="s">
        <v>0</v>
      </c>
      <c r="B18" t="s">
        <v>33</v>
      </c>
      <c r="C18" t="s">
        <v>31</v>
      </c>
      <c r="D18" t="s">
        <v>2</v>
      </c>
      <c r="E18" t="s">
        <v>81</v>
      </c>
      <c r="F18" t="s">
        <v>82</v>
      </c>
      <c r="G18" t="s">
        <v>83</v>
      </c>
      <c r="H18" t="s">
        <v>84</v>
      </c>
      <c r="I18" t="s">
        <v>85</v>
      </c>
      <c r="J18" t="s">
        <v>86</v>
      </c>
      <c r="K18" t="s">
        <v>87</v>
      </c>
      <c r="L18" t="s">
        <v>88</v>
      </c>
      <c r="M18" t="s">
        <v>89</v>
      </c>
      <c r="N18" t="s">
        <v>90</v>
      </c>
      <c r="O18" t="s">
        <v>91</v>
      </c>
      <c r="P18" t="s">
        <v>92</v>
      </c>
      <c r="Q18" t="s">
        <v>93</v>
      </c>
      <c r="R18" t="s">
        <v>94</v>
      </c>
    </row>
    <row r="19" spans="1:18" x14ac:dyDescent="0.25">
      <c r="A19">
        <v>202508</v>
      </c>
      <c r="B19">
        <f>+Scoresheet!E3</f>
        <v>262</v>
      </c>
      <c r="C19">
        <f>+Scoresheet!$C$3</f>
        <v>282</v>
      </c>
      <c r="D19">
        <f>+Scoresheet!$D$3</f>
        <v>1</v>
      </c>
      <c r="E19">
        <f>+Scoresheet!F3</f>
        <v>352</v>
      </c>
      <c r="F19">
        <f>IF($I19&gt;$J19,1,0)</f>
        <v>0</v>
      </c>
      <c r="G19">
        <f>IF($I19&lt;$J19,1,0)</f>
        <v>0</v>
      </c>
      <c r="H19">
        <f>IF($I19=$J19,1,0)</f>
        <v>1</v>
      </c>
      <c r="I19">
        <f>+Scoresheet!J7</f>
        <v>0</v>
      </c>
      <c r="J19">
        <f>+Scoresheet!L7</f>
        <v>0</v>
      </c>
      <c r="K19">
        <f>+Scoresheet!J3</f>
        <v>0</v>
      </c>
      <c r="L19">
        <f>+Scoresheet!L3</f>
        <v>0</v>
      </c>
      <c r="M19">
        <f>+Scoresheet!J4</f>
        <v>0</v>
      </c>
      <c r="N19">
        <f>+Scoresheet!L4</f>
        <v>0</v>
      </c>
      <c r="O19">
        <f>+Scoresheet!J5</f>
        <v>0</v>
      </c>
      <c r="P19">
        <f>+Scoresheet!L5</f>
        <v>0</v>
      </c>
      <c r="Q19">
        <f>+Scoresheet!J6</f>
        <v>0</v>
      </c>
      <c r="R19">
        <f>+Scoresheet!L6</f>
        <v>0</v>
      </c>
    </row>
    <row r="20" spans="1:18" x14ac:dyDescent="0.25">
      <c r="A20">
        <v>202508</v>
      </c>
      <c r="B20">
        <f>+Scoresheet!F3</f>
        <v>352</v>
      </c>
      <c r="C20">
        <f>+Scoresheet!$C$3</f>
        <v>282</v>
      </c>
      <c r="D20">
        <f>+Scoresheet!$D$3</f>
        <v>1</v>
      </c>
      <c r="E20">
        <f>+Scoresheet!E3</f>
        <v>262</v>
      </c>
      <c r="F20">
        <f>IF($I20&gt;$J20,1,0)</f>
        <v>0</v>
      </c>
      <c r="G20">
        <f>IF($I20&lt;$J20,1,0)</f>
        <v>0</v>
      </c>
      <c r="H20">
        <f>IF($I20=$J20,1,0)</f>
        <v>1</v>
      </c>
      <c r="I20">
        <f>+Scoresheet!L7</f>
        <v>0</v>
      </c>
      <c r="J20">
        <f>+Scoresheet!J7</f>
        <v>0</v>
      </c>
      <c r="K20">
        <f>+Scoresheet!L3</f>
        <v>0</v>
      </c>
      <c r="L20">
        <f>+Scoresheet!J3</f>
        <v>0</v>
      </c>
      <c r="M20">
        <f>+Scoresheet!L4</f>
        <v>0</v>
      </c>
      <c r="N20">
        <f>+Scoresheet!J4</f>
        <v>0</v>
      </c>
      <c r="O20">
        <f>+Scoresheet!L5</f>
        <v>0</v>
      </c>
      <c r="P20">
        <f>+Scoresheet!J5</f>
        <v>0</v>
      </c>
      <c r="Q20">
        <f>+Scoresheet!L6</f>
        <v>0</v>
      </c>
      <c r="R20">
        <f>+Scoresheet!J6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384c23-bc17-4286-a668-d89a96498ad0}" enabled="0" method="" siteId="{4b384c23-bc17-4286-a668-d89a96498a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Scoresheet</vt:lpstr>
      <vt:lpstr>Schedule</vt:lpstr>
      <vt:lpstr>Players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Brady</dc:creator>
  <cp:lastModifiedBy>Andrew Brady</cp:lastModifiedBy>
  <dcterms:created xsi:type="dcterms:W3CDTF">2025-01-18T14:39:18Z</dcterms:created>
  <dcterms:modified xsi:type="dcterms:W3CDTF">2026-01-20T21:46:10Z</dcterms:modified>
</cp:coreProperties>
</file>